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/>
  <xr:revisionPtr revIDLastSave="0" documentId="13_ncr:1_{FC36C086-67ED-4F21-8672-230E2AF1FE9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Língua Portuguesa" sheetId="6" r:id="rId5"/>
    <sheet name="Racio. Lóg. e Mat. Financeira " sheetId="9" r:id="rId6"/>
    <sheet name="Direito Empresarial" sheetId="10" r:id="rId7"/>
    <sheet name="Direito Constitucional" sheetId="11" r:id="rId8"/>
    <sheet name="Direito Administrativo" sheetId="12" r:id="rId9"/>
    <sheet name="Direito Civil e Penal" sheetId="13" r:id="rId10"/>
    <sheet name="Contabilidade Geral" sheetId="14" r:id="rId11"/>
    <sheet name="Direito Tributário" sheetId="15" r:id="rId12"/>
    <sheet name="Legislação Tributária do ES" sheetId="16" r:id="rId13"/>
    <sheet name="Cont. Avançada e de Custos" sheetId="17" r:id="rId14"/>
    <sheet name="T.I Aplic. à Audit. Tributária" sheetId="18" r:id="rId15"/>
    <sheet name="Auditoria Tributária" sheetId="19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9" l="1"/>
  <c r="B18" i="19" l="1"/>
  <c r="B17" i="19"/>
  <c r="B16" i="19"/>
  <c r="B15" i="19"/>
  <c r="B14" i="19"/>
  <c r="B13" i="19"/>
  <c r="B12" i="19"/>
  <c r="B11" i="19"/>
  <c r="B10" i="19"/>
  <c r="B9" i="19"/>
  <c r="B8" i="19"/>
  <c r="B18" i="18"/>
  <c r="B17" i="18"/>
  <c r="B16" i="18"/>
  <c r="B15" i="18"/>
  <c r="B14" i="18"/>
  <c r="B13" i="18"/>
  <c r="B12" i="18"/>
  <c r="B11" i="18"/>
  <c r="B10" i="18"/>
  <c r="B9" i="18"/>
  <c r="B8" i="18"/>
  <c r="B7" i="18"/>
  <c r="B18" i="17"/>
  <c r="B17" i="17"/>
  <c r="B16" i="17"/>
  <c r="B15" i="17"/>
  <c r="B14" i="17"/>
  <c r="B13" i="17"/>
  <c r="B12" i="17"/>
  <c r="B11" i="17"/>
  <c r="B10" i="17"/>
  <c r="B9" i="17"/>
  <c r="B8" i="17"/>
  <c r="B7" i="17"/>
  <c r="B18" i="16"/>
  <c r="B17" i="16"/>
  <c r="B16" i="16"/>
  <c r="B15" i="16"/>
  <c r="B14" i="16"/>
  <c r="B13" i="16"/>
  <c r="B12" i="16"/>
  <c r="B11" i="16"/>
  <c r="B10" i="16"/>
  <c r="B9" i="16"/>
  <c r="B8" i="16"/>
  <c r="B7" i="16"/>
  <c r="B18" i="15"/>
  <c r="B17" i="15"/>
  <c r="B16" i="15"/>
  <c r="B15" i="15"/>
  <c r="B14" i="15"/>
  <c r="B13" i="15"/>
  <c r="B12" i="15"/>
  <c r="B11" i="15"/>
  <c r="B10" i="15"/>
  <c r="B9" i="15"/>
  <c r="B8" i="15"/>
  <c r="B7" i="15"/>
  <c r="B18" i="14"/>
  <c r="B17" i="14"/>
  <c r="B16" i="14"/>
  <c r="B15" i="14"/>
  <c r="B14" i="14"/>
  <c r="B13" i="14"/>
  <c r="B12" i="14"/>
  <c r="B11" i="14"/>
  <c r="B10" i="14"/>
  <c r="B9" i="14"/>
  <c r="B8" i="14"/>
  <c r="B7" i="14"/>
  <c r="B18" i="13"/>
  <c r="B17" i="13"/>
  <c r="B16" i="13"/>
  <c r="B15" i="13"/>
  <c r="B14" i="13"/>
  <c r="B13" i="13"/>
  <c r="B12" i="13"/>
  <c r="B11" i="13"/>
  <c r="B10" i="13"/>
  <c r="B9" i="13"/>
  <c r="B8" i="13"/>
  <c r="B7" i="13"/>
  <c r="B18" i="12"/>
  <c r="B17" i="12"/>
  <c r="B16" i="12"/>
  <c r="B15" i="12"/>
  <c r="B14" i="12"/>
  <c r="B13" i="12"/>
  <c r="B12" i="12"/>
  <c r="B11" i="12"/>
  <c r="B10" i="12"/>
  <c r="B9" i="12"/>
  <c r="B8" i="12"/>
  <c r="B7" i="12"/>
  <c r="B18" i="11"/>
  <c r="B17" i="11"/>
  <c r="B16" i="11"/>
  <c r="B15" i="11"/>
  <c r="B14" i="11"/>
  <c r="B13" i="11"/>
  <c r="B12" i="11"/>
  <c r="B11" i="11"/>
  <c r="B10" i="11"/>
  <c r="B9" i="11"/>
  <c r="B8" i="11"/>
  <c r="B7" i="11"/>
  <c r="B18" i="10"/>
  <c r="B17" i="10"/>
  <c r="B16" i="10"/>
  <c r="B15" i="10"/>
  <c r="B14" i="10"/>
  <c r="B13" i="10"/>
  <c r="B12" i="10"/>
  <c r="B11" i="10"/>
  <c r="B10" i="10"/>
  <c r="B9" i="10"/>
  <c r="B8" i="10"/>
  <c r="B7" i="10"/>
  <c r="B18" i="9"/>
  <c r="B17" i="9"/>
  <c r="B16" i="9"/>
  <c r="B15" i="9"/>
  <c r="B14" i="9"/>
  <c r="B13" i="9"/>
  <c r="B12" i="9"/>
  <c r="B11" i="9"/>
  <c r="B10" i="9"/>
  <c r="B9" i="9"/>
  <c r="B8" i="9"/>
  <c r="B7" i="9"/>
  <c r="G8" i="6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G18" i="6"/>
  <c r="H18" i="6"/>
  <c r="L18" i="6"/>
  <c r="M18" i="6"/>
  <c r="Q18" i="6"/>
  <c r="R18" i="6"/>
  <c r="V18" i="6"/>
  <c r="W18" i="6"/>
  <c r="G19" i="6"/>
  <c r="H19" i="6"/>
  <c r="L19" i="6"/>
  <c r="M19" i="6"/>
  <c r="Q19" i="6"/>
  <c r="R19" i="6"/>
  <c r="V19" i="6"/>
  <c r="W19" i="6"/>
  <c r="G20" i="6"/>
  <c r="H20" i="6"/>
  <c r="L20" i="6"/>
  <c r="M20" i="6"/>
  <c r="Q20" i="6"/>
  <c r="R20" i="6"/>
  <c r="V20" i="6"/>
  <c r="W20" i="6"/>
  <c r="G21" i="6"/>
  <c r="H21" i="6"/>
  <c r="L21" i="6"/>
  <c r="M21" i="6"/>
  <c r="Q21" i="6"/>
  <c r="R21" i="6"/>
  <c r="V21" i="6"/>
  <c r="W21" i="6"/>
  <c r="G22" i="6"/>
  <c r="H22" i="6"/>
  <c r="L22" i="6"/>
  <c r="M22" i="6"/>
  <c r="Q22" i="6"/>
  <c r="R22" i="6"/>
  <c r="V22" i="6"/>
  <c r="W22" i="6"/>
  <c r="G23" i="6"/>
  <c r="H23" i="6"/>
  <c r="L23" i="6"/>
  <c r="M23" i="6"/>
  <c r="Q23" i="6"/>
  <c r="R23" i="6"/>
  <c r="V23" i="6"/>
  <c r="W23" i="6"/>
  <c r="G24" i="6"/>
  <c r="H24" i="6"/>
  <c r="L24" i="6"/>
  <c r="M24" i="6"/>
  <c r="Q24" i="6"/>
  <c r="R24" i="6"/>
  <c r="V24" i="6"/>
  <c r="W24" i="6"/>
  <c r="G25" i="6"/>
  <c r="H25" i="6"/>
  <c r="L25" i="6"/>
  <c r="M25" i="6"/>
  <c r="Q25" i="6"/>
  <c r="R25" i="6"/>
  <c r="V25" i="6"/>
  <c r="W25" i="6"/>
  <c r="G26" i="6"/>
  <c r="H26" i="6"/>
  <c r="L26" i="6"/>
  <c r="M26" i="6"/>
  <c r="Q26" i="6"/>
  <c r="R26" i="6"/>
  <c r="V26" i="6"/>
  <c r="W26" i="6"/>
  <c r="G27" i="6"/>
  <c r="H27" i="6"/>
  <c r="L27" i="6"/>
  <c r="M27" i="6"/>
  <c r="Q27" i="6"/>
  <c r="R27" i="6"/>
  <c r="V27" i="6"/>
  <c r="W27" i="6"/>
  <c r="G28" i="6"/>
  <c r="H28" i="6"/>
  <c r="L28" i="6"/>
  <c r="M28" i="6"/>
  <c r="Q28" i="6"/>
  <c r="R28" i="6"/>
  <c r="V28" i="6"/>
  <c r="W28" i="6"/>
  <c r="G8" i="9"/>
  <c r="H8" i="9"/>
  <c r="L8" i="9"/>
  <c r="W8" i="9" s="1"/>
  <c r="M8" i="9"/>
  <c r="Q8" i="9"/>
  <c r="R8" i="9"/>
  <c r="V8" i="9"/>
  <c r="G9" i="9"/>
  <c r="H9" i="9"/>
  <c r="L9" i="9"/>
  <c r="W9" i="9" s="1"/>
  <c r="M9" i="9"/>
  <c r="Q9" i="9"/>
  <c r="R9" i="9"/>
  <c r="V9" i="9"/>
  <c r="G10" i="9"/>
  <c r="H10" i="9"/>
  <c r="L10" i="9"/>
  <c r="W10" i="9" s="1"/>
  <c r="M10" i="9"/>
  <c r="Q10" i="9"/>
  <c r="R10" i="9"/>
  <c r="V10" i="9"/>
  <c r="G11" i="9"/>
  <c r="H11" i="9"/>
  <c r="L11" i="9"/>
  <c r="W11" i="9" s="1"/>
  <c r="M11" i="9"/>
  <c r="Q11" i="9"/>
  <c r="R11" i="9"/>
  <c r="V11" i="9"/>
  <c r="G12" i="9"/>
  <c r="H12" i="9"/>
  <c r="L12" i="9"/>
  <c r="W12" i="9" s="1"/>
  <c r="M12" i="9"/>
  <c r="Q12" i="9"/>
  <c r="R12" i="9"/>
  <c r="V12" i="9"/>
  <c r="G13" i="9"/>
  <c r="H13" i="9"/>
  <c r="L13" i="9"/>
  <c r="W13" i="9" s="1"/>
  <c r="M13" i="9"/>
  <c r="Q13" i="9"/>
  <c r="R13" i="9"/>
  <c r="V13" i="9"/>
  <c r="G14" i="9"/>
  <c r="H14" i="9"/>
  <c r="L14" i="9"/>
  <c r="W14" i="9" s="1"/>
  <c r="M14" i="9"/>
  <c r="Q14" i="9"/>
  <c r="R14" i="9"/>
  <c r="V14" i="9"/>
  <c r="G15" i="9"/>
  <c r="H15" i="9"/>
  <c r="L15" i="9"/>
  <c r="W15" i="9" s="1"/>
  <c r="M15" i="9"/>
  <c r="Q15" i="9"/>
  <c r="R15" i="9"/>
  <c r="V15" i="9"/>
  <c r="G16" i="9"/>
  <c r="H16" i="9"/>
  <c r="L16" i="9"/>
  <c r="W16" i="9" s="1"/>
  <c r="M16" i="9"/>
  <c r="Q16" i="9"/>
  <c r="R16" i="9"/>
  <c r="V16" i="9"/>
  <c r="G17" i="9"/>
  <c r="H17" i="9"/>
  <c r="L17" i="9"/>
  <c r="W17" i="9" s="1"/>
  <c r="M17" i="9"/>
  <c r="Q17" i="9"/>
  <c r="R17" i="9"/>
  <c r="V17" i="9"/>
  <c r="G18" i="9"/>
  <c r="H18" i="9"/>
  <c r="L18" i="9"/>
  <c r="W18" i="9" s="1"/>
  <c r="M18" i="9"/>
  <c r="Q18" i="9"/>
  <c r="R18" i="9"/>
  <c r="V18" i="9"/>
  <c r="G19" i="9"/>
  <c r="H19" i="9"/>
  <c r="L19" i="9"/>
  <c r="W19" i="9" s="1"/>
  <c r="M19" i="9"/>
  <c r="Q19" i="9"/>
  <c r="R19" i="9"/>
  <c r="V19" i="9"/>
  <c r="G20" i="9"/>
  <c r="H20" i="9"/>
  <c r="L20" i="9"/>
  <c r="W20" i="9" s="1"/>
  <c r="M20" i="9"/>
  <c r="Q20" i="9"/>
  <c r="R20" i="9"/>
  <c r="V20" i="9"/>
  <c r="G21" i="9"/>
  <c r="H21" i="9"/>
  <c r="L21" i="9"/>
  <c r="W21" i="9" s="1"/>
  <c r="M21" i="9"/>
  <c r="Q21" i="9"/>
  <c r="R21" i="9"/>
  <c r="V21" i="9"/>
  <c r="G22" i="9"/>
  <c r="H22" i="9"/>
  <c r="L22" i="9"/>
  <c r="W22" i="9" s="1"/>
  <c r="M22" i="9"/>
  <c r="Q22" i="9"/>
  <c r="R22" i="9"/>
  <c r="V22" i="9"/>
  <c r="G23" i="9"/>
  <c r="H23" i="9"/>
  <c r="L23" i="9"/>
  <c r="W23" i="9" s="1"/>
  <c r="M23" i="9"/>
  <c r="Q23" i="9"/>
  <c r="R23" i="9"/>
  <c r="V23" i="9"/>
  <c r="G24" i="9"/>
  <c r="H24" i="9"/>
  <c r="L24" i="9"/>
  <c r="W24" i="9" s="1"/>
  <c r="M24" i="9"/>
  <c r="Q24" i="9"/>
  <c r="R24" i="9"/>
  <c r="V24" i="9"/>
  <c r="G25" i="9"/>
  <c r="H25" i="9"/>
  <c r="L25" i="9"/>
  <c r="W25" i="9" s="1"/>
  <c r="M25" i="9"/>
  <c r="Q25" i="9"/>
  <c r="R25" i="9"/>
  <c r="V25" i="9"/>
  <c r="G26" i="9"/>
  <c r="H26" i="9"/>
  <c r="L26" i="9"/>
  <c r="W26" i="9" s="1"/>
  <c r="M26" i="9"/>
  <c r="Q26" i="9"/>
  <c r="R26" i="9"/>
  <c r="V26" i="9"/>
  <c r="G27" i="9"/>
  <c r="H27" i="9"/>
  <c r="L27" i="9"/>
  <c r="W27" i="9" s="1"/>
  <c r="M27" i="9"/>
  <c r="Q27" i="9"/>
  <c r="R27" i="9"/>
  <c r="V27" i="9"/>
  <c r="G28" i="9"/>
  <c r="H28" i="9"/>
  <c r="L28" i="9"/>
  <c r="W28" i="9" s="1"/>
  <c r="M28" i="9"/>
  <c r="Q28" i="9"/>
  <c r="R28" i="9"/>
  <c r="V28" i="9"/>
  <c r="G29" i="9"/>
  <c r="H29" i="9"/>
  <c r="L29" i="9"/>
  <c r="W29" i="9" s="1"/>
  <c r="M29" i="9"/>
  <c r="Q29" i="9"/>
  <c r="R29" i="9"/>
  <c r="V29" i="9"/>
  <c r="G30" i="9"/>
  <c r="H30" i="9"/>
  <c r="L30" i="9"/>
  <c r="W30" i="9" s="1"/>
  <c r="M30" i="9"/>
  <c r="Q30" i="9"/>
  <c r="R30" i="9"/>
  <c r="V30" i="9"/>
  <c r="G31" i="9"/>
  <c r="H31" i="9"/>
  <c r="L31" i="9"/>
  <c r="W31" i="9" s="1"/>
  <c r="M31" i="9"/>
  <c r="Q31" i="9"/>
  <c r="R31" i="9"/>
  <c r="V31" i="9"/>
  <c r="G32" i="9"/>
  <c r="H32" i="9"/>
  <c r="L32" i="9"/>
  <c r="W32" i="9" s="1"/>
  <c r="M32" i="9"/>
  <c r="Q32" i="9"/>
  <c r="R32" i="9"/>
  <c r="V32" i="9"/>
  <c r="G33" i="9"/>
  <c r="H33" i="9"/>
  <c r="L33" i="9"/>
  <c r="W33" i="9" s="1"/>
  <c r="M33" i="9"/>
  <c r="Q33" i="9"/>
  <c r="R33" i="9"/>
  <c r="V33" i="9"/>
  <c r="G34" i="9"/>
  <c r="H34" i="9"/>
  <c r="L34" i="9"/>
  <c r="W34" i="9" s="1"/>
  <c r="M34" i="9"/>
  <c r="Q34" i="9"/>
  <c r="R34" i="9"/>
  <c r="V34" i="9"/>
  <c r="G35" i="9"/>
  <c r="H35" i="9"/>
  <c r="L35" i="9"/>
  <c r="W35" i="9" s="1"/>
  <c r="M35" i="9"/>
  <c r="Q35" i="9"/>
  <c r="R35" i="9"/>
  <c r="V35" i="9"/>
  <c r="G36" i="9"/>
  <c r="H36" i="9"/>
  <c r="L36" i="9"/>
  <c r="W36" i="9" s="1"/>
  <c r="M36" i="9"/>
  <c r="Q36" i="9"/>
  <c r="R36" i="9"/>
  <c r="V36" i="9"/>
  <c r="G37" i="9"/>
  <c r="H37" i="9"/>
  <c r="L37" i="9"/>
  <c r="W37" i="9" s="1"/>
  <c r="M37" i="9"/>
  <c r="Q37" i="9"/>
  <c r="R37" i="9"/>
  <c r="V37" i="9"/>
  <c r="G38" i="9"/>
  <c r="H38" i="9"/>
  <c r="L38" i="9"/>
  <c r="W38" i="9" s="1"/>
  <c r="M38" i="9"/>
  <c r="Q38" i="9"/>
  <c r="R38" i="9"/>
  <c r="V38" i="9"/>
  <c r="G39" i="9"/>
  <c r="H39" i="9"/>
  <c r="L39" i="9"/>
  <c r="W39" i="9" s="1"/>
  <c r="M39" i="9"/>
  <c r="Q39" i="9"/>
  <c r="R39" i="9"/>
  <c r="V39" i="9"/>
  <c r="G40" i="9"/>
  <c r="H40" i="9"/>
  <c r="L40" i="9"/>
  <c r="W40" i="9" s="1"/>
  <c r="M40" i="9"/>
  <c r="Q40" i="9"/>
  <c r="R40" i="9"/>
  <c r="V40" i="9"/>
  <c r="G41" i="9"/>
  <c r="H41" i="9"/>
  <c r="L41" i="9"/>
  <c r="W41" i="9" s="1"/>
  <c r="M41" i="9"/>
  <c r="Q41" i="9"/>
  <c r="R41" i="9"/>
  <c r="V41" i="9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12" i="10"/>
  <c r="H12" i="10"/>
  <c r="L12" i="10"/>
  <c r="M12" i="10"/>
  <c r="Q12" i="10"/>
  <c r="R12" i="10"/>
  <c r="V12" i="10"/>
  <c r="W12" i="10"/>
  <c r="G13" i="10"/>
  <c r="H13" i="10"/>
  <c r="L13" i="10"/>
  <c r="M13" i="10"/>
  <c r="Q13" i="10"/>
  <c r="R13" i="10"/>
  <c r="V13" i="10"/>
  <c r="W13" i="10"/>
  <c r="G14" i="10"/>
  <c r="H14" i="10"/>
  <c r="L14" i="10"/>
  <c r="M14" i="10"/>
  <c r="Q14" i="10"/>
  <c r="R14" i="10"/>
  <c r="V14" i="10"/>
  <c r="W14" i="10"/>
  <c r="G15" i="10"/>
  <c r="H15" i="10"/>
  <c r="L15" i="10"/>
  <c r="M15" i="10"/>
  <c r="Q15" i="10"/>
  <c r="R15" i="10"/>
  <c r="V15" i="10"/>
  <c r="W15" i="10"/>
  <c r="G16" i="10"/>
  <c r="H16" i="10"/>
  <c r="L16" i="10"/>
  <c r="M16" i="10"/>
  <c r="Q16" i="10"/>
  <c r="R16" i="10"/>
  <c r="V16" i="10"/>
  <c r="W16" i="10"/>
  <c r="G17" i="10"/>
  <c r="H17" i="10"/>
  <c r="L17" i="10"/>
  <c r="M17" i="10"/>
  <c r="Q17" i="10"/>
  <c r="R17" i="10"/>
  <c r="V17" i="10"/>
  <c r="W17" i="10"/>
  <c r="G18" i="10"/>
  <c r="H18" i="10"/>
  <c r="L18" i="10"/>
  <c r="M18" i="10"/>
  <c r="Q18" i="10"/>
  <c r="R18" i="10"/>
  <c r="V18" i="10"/>
  <c r="W18" i="10"/>
  <c r="G19" i="10"/>
  <c r="H19" i="10"/>
  <c r="L19" i="10"/>
  <c r="M19" i="10"/>
  <c r="Q19" i="10"/>
  <c r="R19" i="10"/>
  <c r="V19" i="10"/>
  <c r="W19" i="10"/>
  <c r="G20" i="10"/>
  <c r="H20" i="10"/>
  <c r="L20" i="10"/>
  <c r="M20" i="10"/>
  <c r="Q20" i="10"/>
  <c r="R20" i="10"/>
  <c r="V20" i="10"/>
  <c r="W20" i="10"/>
  <c r="G21" i="10"/>
  <c r="H21" i="10"/>
  <c r="L21" i="10"/>
  <c r="M21" i="10"/>
  <c r="Q21" i="10"/>
  <c r="R21" i="10"/>
  <c r="V21" i="10"/>
  <c r="W21" i="10"/>
  <c r="G22" i="10"/>
  <c r="H22" i="10"/>
  <c r="L22" i="10"/>
  <c r="M22" i="10"/>
  <c r="Q22" i="10"/>
  <c r="R22" i="10"/>
  <c r="V22" i="10"/>
  <c r="W22" i="10"/>
  <c r="G23" i="10"/>
  <c r="H23" i="10"/>
  <c r="L23" i="10"/>
  <c r="M23" i="10"/>
  <c r="Q23" i="10"/>
  <c r="R23" i="10"/>
  <c r="V23" i="10"/>
  <c r="W23" i="10"/>
  <c r="G24" i="10"/>
  <c r="H24" i="10"/>
  <c r="L24" i="10"/>
  <c r="M24" i="10"/>
  <c r="Q24" i="10"/>
  <c r="R24" i="10"/>
  <c r="V24" i="10"/>
  <c r="W24" i="10"/>
  <c r="G25" i="10"/>
  <c r="H25" i="10"/>
  <c r="L25" i="10"/>
  <c r="M25" i="10"/>
  <c r="Q25" i="10"/>
  <c r="R25" i="10"/>
  <c r="V25" i="10"/>
  <c r="W25" i="10"/>
  <c r="G26" i="10"/>
  <c r="H26" i="10"/>
  <c r="L26" i="10"/>
  <c r="M26" i="10"/>
  <c r="Q26" i="10"/>
  <c r="R26" i="10"/>
  <c r="V26" i="10"/>
  <c r="W26" i="10"/>
  <c r="G27" i="10"/>
  <c r="H27" i="10"/>
  <c r="L27" i="10"/>
  <c r="M27" i="10"/>
  <c r="Q27" i="10"/>
  <c r="R27" i="10"/>
  <c r="V27" i="10"/>
  <c r="W27" i="10"/>
  <c r="G28" i="10"/>
  <c r="H28" i="10"/>
  <c r="L28" i="10"/>
  <c r="M28" i="10"/>
  <c r="Q28" i="10"/>
  <c r="R28" i="10"/>
  <c r="V28" i="10"/>
  <c r="W28" i="10"/>
  <c r="G29" i="10"/>
  <c r="H29" i="10"/>
  <c r="L29" i="10"/>
  <c r="M29" i="10"/>
  <c r="Q29" i="10"/>
  <c r="R29" i="10"/>
  <c r="V29" i="10"/>
  <c r="W29" i="10"/>
  <c r="G30" i="10"/>
  <c r="H30" i="10"/>
  <c r="L30" i="10"/>
  <c r="M30" i="10"/>
  <c r="Q30" i="10"/>
  <c r="R30" i="10"/>
  <c r="V30" i="10"/>
  <c r="W30" i="10"/>
  <c r="G31" i="10"/>
  <c r="H31" i="10"/>
  <c r="L31" i="10"/>
  <c r="M31" i="10"/>
  <c r="Q31" i="10"/>
  <c r="R31" i="10"/>
  <c r="V31" i="10"/>
  <c r="W31" i="10"/>
  <c r="G32" i="10"/>
  <c r="H32" i="10"/>
  <c r="L32" i="10"/>
  <c r="M32" i="10"/>
  <c r="Q32" i="10"/>
  <c r="R32" i="10"/>
  <c r="V32" i="10"/>
  <c r="W32" i="10"/>
  <c r="G33" i="10"/>
  <c r="H33" i="10"/>
  <c r="L33" i="10"/>
  <c r="M33" i="10"/>
  <c r="Q33" i="10"/>
  <c r="R33" i="10"/>
  <c r="V33" i="10"/>
  <c r="W33" i="10"/>
  <c r="G34" i="10"/>
  <c r="H34" i="10"/>
  <c r="L34" i="10"/>
  <c r="M34" i="10"/>
  <c r="Q34" i="10"/>
  <c r="R34" i="10"/>
  <c r="V34" i="10"/>
  <c r="W34" i="10"/>
  <c r="G35" i="10"/>
  <c r="H35" i="10"/>
  <c r="L35" i="10"/>
  <c r="M35" i="10"/>
  <c r="Q35" i="10"/>
  <c r="R35" i="10"/>
  <c r="V35" i="10"/>
  <c r="W35" i="10"/>
  <c r="G36" i="10"/>
  <c r="H36" i="10"/>
  <c r="L36" i="10"/>
  <c r="M36" i="10"/>
  <c r="Q36" i="10"/>
  <c r="R36" i="10"/>
  <c r="V36" i="10"/>
  <c r="W36" i="10"/>
  <c r="G37" i="10"/>
  <c r="H37" i="10"/>
  <c r="L37" i="10"/>
  <c r="M37" i="10"/>
  <c r="Q37" i="10"/>
  <c r="R37" i="10"/>
  <c r="V37" i="10"/>
  <c r="W37" i="10"/>
  <c r="G38" i="10"/>
  <c r="H38" i="10"/>
  <c r="L38" i="10"/>
  <c r="M38" i="10"/>
  <c r="Q38" i="10"/>
  <c r="R38" i="10"/>
  <c r="V38" i="10"/>
  <c r="W38" i="10"/>
  <c r="G39" i="10"/>
  <c r="H39" i="10"/>
  <c r="L39" i="10"/>
  <c r="M39" i="10"/>
  <c r="Q39" i="10"/>
  <c r="R39" i="10"/>
  <c r="V39" i="10"/>
  <c r="W39" i="10"/>
  <c r="G40" i="10"/>
  <c r="H40" i="10"/>
  <c r="L40" i="10"/>
  <c r="M40" i="10"/>
  <c r="Q40" i="10"/>
  <c r="R40" i="10"/>
  <c r="V40" i="10"/>
  <c r="W40" i="10"/>
  <c r="G41" i="10"/>
  <c r="H41" i="10"/>
  <c r="L41" i="10"/>
  <c r="M41" i="10"/>
  <c r="Q41" i="10"/>
  <c r="R41" i="10"/>
  <c r="V41" i="10"/>
  <c r="W41" i="10"/>
  <c r="G42" i="10"/>
  <c r="H42" i="10"/>
  <c r="L42" i="10"/>
  <c r="M42" i="10"/>
  <c r="Q42" i="10"/>
  <c r="R42" i="10"/>
  <c r="V42" i="10"/>
  <c r="W42" i="10"/>
  <c r="G43" i="10"/>
  <c r="H43" i="10"/>
  <c r="L43" i="10"/>
  <c r="M43" i="10"/>
  <c r="Q43" i="10"/>
  <c r="R43" i="10"/>
  <c r="V43" i="10"/>
  <c r="W43" i="10"/>
  <c r="G44" i="10"/>
  <c r="H44" i="10"/>
  <c r="L44" i="10"/>
  <c r="M44" i="10"/>
  <c r="Q44" i="10"/>
  <c r="R44" i="10"/>
  <c r="V44" i="10"/>
  <c r="W44" i="10"/>
  <c r="G45" i="10"/>
  <c r="H45" i="10"/>
  <c r="L45" i="10"/>
  <c r="M45" i="10"/>
  <c r="Q45" i="10"/>
  <c r="R45" i="10"/>
  <c r="V45" i="10"/>
  <c r="W45" i="10"/>
  <c r="G46" i="10"/>
  <c r="H46" i="10"/>
  <c r="L46" i="10"/>
  <c r="M46" i="10"/>
  <c r="Q46" i="10"/>
  <c r="R46" i="10"/>
  <c r="V46" i="10"/>
  <c r="W46" i="10"/>
  <c r="G47" i="10"/>
  <c r="H47" i="10"/>
  <c r="L47" i="10"/>
  <c r="M47" i="10"/>
  <c r="Q47" i="10"/>
  <c r="R47" i="10"/>
  <c r="V47" i="10"/>
  <c r="W47" i="10"/>
  <c r="G48" i="10"/>
  <c r="H48" i="10"/>
  <c r="L48" i="10"/>
  <c r="M48" i="10"/>
  <c r="Q48" i="10"/>
  <c r="R48" i="10"/>
  <c r="V48" i="10"/>
  <c r="W48" i="10"/>
  <c r="G49" i="10"/>
  <c r="H49" i="10"/>
  <c r="L49" i="10"/>
  <c r="M49" i="10"/>
  <c r="Q49" i="10"/>
  <c r="R49" i="10"/>
  <c r="V49" i="10"/>
  <c r="W49" i="10"/>
  <c r="G50" i="10"/>
  <c r="H50" i="10"/>
  <c r="L50" i="10"/>
  <c r="M50" i="10"/>
  <c r="Q50" i="10"/>
  <c r="R50" i="10"/>
  <c r="V50" i="10"/>
  <c r="W50" i="10"/>
  <c r="G51" i="10"/>
  <c r="H51" i="10"/>
  <c r="L51" i="10"/>
  <c r="M51" i="10"/>
  <c r="Q51" i="10"/>
  <c r="R51" i="10"/>
  <c r="V51" i="10"/>
  <c r="W51" i="10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G19" i="11"/>
  <c r="H19" i="11"/>
  <c r="L19" i="11"/>
  <c r="M19" i="11"/>
  <c r="Q19" i="11"/>
  <c r="R19" i="11"/>
  <c r="V19" i="11"/>
  <c r="W19" i="11"/>
  <c r="G20" i="11"/>
  <c r="H20" i="11"/>
  <c r="L20" i="11"/>
  <c r="M20" i="11"/>
  <c r="Q20" i="11"/>
  <c r="R20" i="11"/>
  <c r="V20" i="11"/>
  <c r="W20" i="11"/>
  <c r="G21" i="11"/>
  <c r="H21" i="11"/>
  <c r="L21" i="11"/>
  <c r="M21" i="11"/>
  <c r="Q21" i="11"/>
  <c r="R21" i="11"/>
  <c r="V21" i="11"/>
  <c r="W21" i="11"/>
  <c r="G22" i="11"/>
  <c r="H22" i="11"/>
  <c r="L22" i="11"/>
  <c r="M22" i="11"/>
  <c r="Q22" i="11"/>
  <c r="R22" i="11"/>
  <c r="V22" i="11"/>
  <c r="W22" i="11"/>
  <c r="G23" i="11"/>
  <c r="H23" i="11"/>
  <c r="L23" i="11"/>
  <c r="M23" i="11"/>
  <c r="Q23" i="11"/>
  <c r="R23" i="11"/>
  <c r="V23" i="11"/>
  <c r="W23" i="11"/>
  <c r="G24" i="11"/>
  <c r="H24" i="11"/>
  <c r="L24" i="11"/>
  <c r="M24" i="11"/>
  <c r="Q24" i="11"/>
  <c r="R24" i="11"/>
  <c r="V24" i="11"/>
  <c r="W24" i="11"/>
  <c r="G25" i="11"/>
  <c r="H25" i="11"/>
  <c r="L25" i="11"/>
  <c r="M25" i="11"/>
  <c r="Q25" i="11"/>
  <c r="R25" i="11"/>
  <c r="V25" i="11"/>
  <c r="W25" i="11"/>
  <c r="G26" i="11"/>
  <c r="H26" i="11"/>
  <c r="L26" i="11"/>
  <c r="M26" i="11"/>
  <c r="Q26" i="11"/>
  <c r="R26" i="11"/>
  <c r="V26" i="11"/>
  <c r="W26" i="11"/>
  <c r="G27" i="11"/>
  <c r="H27" i="11"/>
  <c r="L27" i="11"/>
  <c r="M27" i="11"/>
  <c r="Q27" i="11"/>
  <c r="R27" i="11"/>
  <c r="V27" i="11"/>
  <c r="W27" i="11"/>
  <c r="G28" i="11"/>
  <c r="H28" i="11"/>
  <c r="L28" i="11"/>
  <c r="M28" i="11"/>
  <c r="Q28" i="11"/>
  <c r="R28" i="11"/>
  <c r="V28" i="11"/>
  <c r="W28" i="11"/>
  <c r="G29" i="11"/>
  <c r="H29" i="11"/>
  <c r="L29" i="11"/>
  <c r="M29" i="11"/>
  <c r="Q29" i="11"/>
  <c r="R29" i="11"/>
  <c r="V29" i="11"/>
  <c r="W29" i="11"/>
  <c r="G30" i="11"/>
  <c r="H30" i="11"/>
  <c r="L30" i="11"/>
  <c r="M30" i="11"/>
  <c r="Q30" i="11"/>
  <c r="R30" i="11"/>
  <c r="V30" i="11"/>
  <c r="W30" i="11"/>
  <c r="G31" i="11"/>
  <c r="H31" i="11"/>
  <c r="L31" i="11"/>
  <c r="M31" i="11"/>
  <c r="Q31" i="11"/>
  <c r="R31" i="11"/>
  <c r="V31" i="11"/>
  <c r="W31" i="11"/>
  <c r="G32" i="11"/>
  <c r="H32" i="11"/>
  <c r="L32" i="11"/>
  <c r="M32" i="11"/>
  <c r="Q32" i="11"/>
  <c r="R32" i="11"/>
  <c r="V32" i="11"/>
  <c r="W32" i="11"/>
  <c r="G33" i="11"/>
  <c r="H33" i="11"/>
  <c r="L33" i="11"/>
  <c r="M33" i="11"/>
  <c r="Q33" i="11"/>
  <c r="R33" i="11"/>
  <c r="V33" i="11"/>
  <c r="W33" i="11"/>
  <c r="G34" i="11"/>
  <c r="H34" i="11"/>
  <c r="L34" i="11"/>
  <c r="M34" i="11"/>
  <c r="Q34" i="11"/>
  <c r="R34" i="11"/>
  <c r="V34" i="11"/>
  <c r="W34" i="11"/>
  <c r="G35" i="11"/>
  <c r="H35" i="11"/>
  <c r="L35" i="11"/>
  <c r="M35" i="11"/>
  <c r="Q35" i="11"/>
  <c r="R35" i="11"/>
  <c r="V35" i="11"/>
  <c r="W35" i="11"/>
  <c r="G36" i="11"/>
  <c r="H36" i="11"/>
  <c r="L36" i="11"/>
  <c r="M36" i="11"/>
  <c r="Q36" i="11"/>
  <c r="R36" i="11"/>
  <c r="V36" i="11"/>
  <c r="W36" i="11"/>
  <c r="G37" i="11"/>
  <c r="H37" i="11"/>
  <c r="L37" i="11"/>
  <c r="M37" i="11"/>
  <c r="Q37" i="11"/>
  <c r="R37" i="11"/>
  <c r="V37" i="11"/>
  <c r="W37" i="11"/>
  <c r="G38" i="11"/>
  <c r="H38" i="11"/>
  <c r="L38" i="11"/>
  <c r="M38" i="11"/>
  <c r="Q38" i="11"/>
  <c r="R38" i="11"/>
  <c r="V38" i="11"/>
  <c r="W38" i="11"/>
  <c r="G39" i="11"/>
  <c r="H39" i="11"/>
  <c r="L39" i="11"/>
  <c r="M39" i="11"/>
  <c r="Q39" i="11"/>
  <c r="R39" i="11"/>
  <c r="V39" i="11"/>
  <c r="W39" i="11"/>
  <c r="G40" i="11"/>
  <c r="H40" i="11"/>
  <c r="L40" i="11"/>
  <c r="M40" i="11"/>
  <c r="Q40" i="11"/>
  <c r="R40" i="11"/>
  <c r="V40" i="11"/>
  <c r="W40" i="11"/>
  <c r="G41" i="11"/>
  <c r="H41" i="11"/>
  <c r="L41" i="11"/>
  <c r="M41" i="11"/>
  <c r="Q41" i="11"/>
  <c r="R41" i="11"/>
  <c r="V41" i="11"/>
  <c r="W41" i="11"/>
  <c r="G42" i="11"/>
  <c r="H42" i="11"/>
  <c r="L42" i="11"/>
  <c r="M42" i="11"/>
  <c r="Q42" i="11"/>
  <c r="R42" i="11"/>
  <c r="V42" i="11"/>
  <c r="W42" i="11"/>
  <c r="G43" i="11"/>
  <c r="H43" i="11"/>
  <c r="L43" i="11"/>
  <c r="M43" i="11"/>
  <c r="Q43" i="11"/>
  <c r="R43" i="11"/>
  <c r="V43" i="11"/>
  <c r="W43" i="11"/>
  <c r="G44" i="11"/>
  <c r="H44" i="11"/>
  <c r="L44" i="11"/>
  <c r="M44" i="11"/>
  <c r="Q44" i="11"/>
  <c r="R44" i="11"/>
  <c r="V44" i="11"/>
  <c r="W44" i="11"/>
  <c r="G45" i="11"/>
  <c r="H45" i="11"/>
  <c r="L45" i="11"/>
  <c r="M45" i="11"/>
  <c r="Q45" i="11"/>
  <c r="R45" i="11"/>
  <c r="V45" i="11"/>
  <c r="W45" i="11"/>
  <c r="G46" i="11"/>
  <c r="H46" i="11"/>
  <c r="L46" i="11"/>
  <c r="M46" i="11"/>
  <c r="Q46" i="11"/>
  <c r="R46" i="11"/>
  <c r="V46" i="11"/>
  <c r="W46" i="11"/>
  <c r="G47" i="11"/>
  <c r="H47" i="11"/>
  <c r="L47" i="11"/>
  <c r="M47" i="11"/>
  <c r="Q47" i="11"/>
  <c r="R47" i="11"/>
  <c r="V47" i="11"/>
  <c r="W47" i="11"/>
  <c r="G48" i="11"/>
  <c r="H48" i="11"/>
  <c r="L48" i="11"/>
  <c r="M48" i="11"/>
  <c r="Q48" i="11"/>
  <c r="R48" i="11"/>
  <c r="V48" i="11"/>
  <c r="W48" i="11"/>
  <c r="G49" i="11"/>
  <c r="H49" i="11"/>
  <c r="L49" i="11"/>
  <c r="M49" i="11"/>
  <c r="Q49" i="11"/>
  <c r="R49" i="11"/>
  <c r="V49" i="11"/>
  <c r="W49" i="11"/>
  <c r="G50" i="11"/>
  <c r="H50" i="11"/>
  <c r="L50" i="11"/>
  <c r="M50" i="11"/>
  <c r="Q50" i="11"/>
  <c r="R50" i="11"/>
  <c r="V50" i="11"/>
  <c r="W50" i="11"/>
  <c r="G51" i="11"/>
  <c r="H51" i="11"/>
  <c r="L51" i="11"/>
  <c r="M51" i="11"/>
  <c r="Q51" i="11"/>
  <c r="R51" i="11"/>
  <c r="V51" i="11"/>
  <c r="W51" i="11"/>
  <c r="G52" i="11"/>
  <c r="H52" i="11"/>
  <c r="L52" i="11"/>
  <c r="M52" i="11"/>
  <c r="Q52" i="11"/>
  <c r="R52" i="11"/>
  <c r="V52" i="11"/>
  <c r="W52" i="11"/>
  <c r="G53" i="11"/>
  <c r="H53" i="11"/>
  <c r="L53" i="11"/>
  <c r="M53" i="11"/>
  <c r="Q53" i="11"/>
  <c r="R53" i="11"/>
  <c r="V53" i="11"/>
  <c r="W53" i="11"/>
  <c r="G54" i="11"/>
  <c r="H54" i="11"/>
  <c r="L54" i="11"/>
  <c r="M54" i="11"/>
  <c r="Q54" i="11"/>
  <c r="R54" i="11"/>
  <c r="V54" i="11"/>
  <c r="W54" i="11"/>
  <c r="G8" i="12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30" i="12"/>
  <c r="H30" i="12"/>
  <c r="L30" i="12"/>
  <c r="M30" i="12"/>
  <c r="Q30" i="12"/>
  <c r="R30" i="12"/>
  <c r="V30" i="12"/>
  <c r="W30" i="12"/>
  <c r="G31" i="12"/>
  <c r="H31" i="12"/>
  <c r="L31" i="12"/>
  <c r="M31" i="12"/>
  <c r="Q31" i="12"/>
  <c r="R31" i="12"/>
  <c r="V31" i="12"/>
  <c r="W31" i="12"/>
  <c r="G32" i="12"/>
  <c r="H32" i="12"/>
  <c r="L32" i="12"/>
  <c r="M32" i="12"/>
  <c r="Q32" i="12"/>
  <c r="R32" i="12"/>
  <c r="V32" i="12"/>
  <c r="W32" i="12"/>
  <c r="G33" i="12"/>
  <c r="H33" i="12"/>
  <c r="L33" i="12"/>
  <c r="M33" i="12"/>
  <c r="Q33" i="12"/>
  <c r="R33" i="12"/>
  <c r="V33" i="12"/>
  <c r="W33" i="12"/>
  <c r="G34" i="12"/>
  <c r="H34" i="12"/>
  <c r="L34" i="12"/>
  <c r="M34" i="12"/>
  <c r="Q34" i="12"/>
  <c r="R34" i="12"/>
  <c r="V34" i="12"/>
  <c r="W34" i="12"/>
  <c r="G35" i="12"/>
  <c r="H35" i="12"/>
  <c r="L35" i="12"/>
  <c r="M35" i="12"/>
  <c r="Q35" i="12"/>
  <c r="R35" i="12"/>
  <c r="V35" i="12"/>
  <c r="W35" i="12"/>
  <c r="G36" i="12"/>
  <c r="H36" i="12"/>
  <c r="L36" i="12"/>
  <c r="M36" i="12"/>
  <c r="Q36" i="12"/>
  <c r="R36" i="12"/>
  <c r="V36" i="12"/>
  <c r="W36" i="12"/>
  <c r="G37" i="12"/>
  <c r="H37" i="12"/>
  <c r="L37" i="12"/>
  <c r="M37" i="12"/>
  <c r="Q37" i="12"/>
  <c r="R37" i="12"/>
  <c r="V37" i="12"/>
  <c r="W37" i="12"/>
  <c r="G38" i="12"/>
  <c r="H38" i="12"/>
  <c r="L38" i="12"/>
  <c r="M38" i="12"/>
  <c r="Q38" i="12"/>
  <c r="R38" i="12"/>
  <c r="V38" i="12"/>
  <c r="W38" i="12"/>
  <c r="G39" i="12"/>
  <c r="H39" i="12"/>
  <c r="L39" i="12"/>
  <c r="M39" i="12"/>
  <c r="Q39" i="12"/>
  <c r="R39" i="12"/>
  <c r="V39" i="12"/>
  <c r="W39" i="12"/>
  <c r="G40" i="12"/>
  <c r="H40" i="12"/>
  <c r="L40" i="12"/>
  <c r="M40" i="12"/>
  <c r="Q40" i="12"/>
  <c r="R40" i="12"/>
  <c r="V40" i="12"/>
  <c r="W40" i="12"/>
  <c r="G8" i="13"/>
  <c r="H8" i="13"/>
  <c r="L8" i="13"/>
  <c r="M8" i="13"/>
  <c r="Q8" i="13"/>
  <c r="R8" i="13"/>
  <c r="V8" i="13"/>
  <c r="W8" i="13"/>
  <c r="G9" i="13"/>
  <c r="H9" i="13"/>
  <c r="L9" i="13"/>
  <c r="M9" i="13"/>
  <c r="Q9" i="13"/>
  <c r="R9" i="13"/>
  <c r="V9" i="13"/>
  <c r="W9" i="13"/>
  <c r="G10" i="13"/>
  <c r="H10" i="13"/>
  <c r="L10" i="13"/>
  <c r="M10" i="13"/>
  <c r="Q10" i="13"/>
  <c r="R10" i="13"/>
  <c r="V10" i="13"/>
  <c r="W10" i="13"/>
  <c r="G11" i="13"/>
  <c r="H11" i="13"/>
  <c r="L11" i="13"/>
  <c r="M11" i="13"/>
  <c r="Q11" i="13"/>
  <c r="R11" i="13"/>
  <c r="V11" i="13"/>
  <c r="W11" i="13"/>
  <c r="G12" i="13"/>
  <c r="H12" i="13"/>
  <c r="L12" i="13"/>
  <c r="M12" i="13"/>
  <c r="Q12" i="13"/>
  <c r="R12" i="13"/>
  <c r="V12" i="13"/>
  <c r="W12" i="13"/>
  <c r="G13" i="13"/>
  <c r="H13" i="13"/>
  <c r="L13" i="13"/>
  <c r="M13" i="13"/>
  <c r="Q13" i="13"/>
  <c r="R13" i="13"/>
  <c r="V13" i="13"/>
  <c r="W13" i="13"/>
  <c r="G14" i="13"/>
  <c r="H14" i="13"/>
  <c r="L14" i="13"/>
  <c r="M14" i="13"/>
  <c r="Q14" i="13"/>
  <c r="R14" i="13"/>
  <c r="V14" i="13"/>
  <c r="W14" i="13"/>
  <c r="G15" i="13"/>
  <c r="H15" i="13"/>
  <c r="L15" i="13"/>
  <c r="M15" i="13"/>
  <c r="Q15" i="13"/>
  <c r="R15" i="13"/>
  <c r="V15" i="13"/>
  <c r="W15" i="13"/>
  <c r="G16" i="13"/>
  <c r="H16" i="13"/>
  <c r="L16" i="13"/>
  <c r="M16" i="13"/>
  <c r="Q16" i="13"/>
  <c r="R16" i="13"/>
  <c r="V16" i="13"/>
  <c r="W16" i="13"/>
  <c r="G17" i="13"/>
  <c r="H17" i="13"/>
  <c r="L17" i="13"/>
  <c r="M17" i="13"/>
  <c r="Q17" i="13"/>
  <c r="R17" i="13"/>
  <c r="V17" i="13"/>
  <c r="W17" i="13"/>
  <c r="G18" i="13"/>
  <c r="H18" i="13"/>
  <c r="L18" i="13"/>
  <c r="M18" i="13"/>
  <c r="Q18" i="13"/>
  <c r="R18" i="13"/>
  <c r="V18" i="13"/>
  <c r="W18" i="13"/>
  <c r="G19" i="13"/>
  <c r="H19" i="13"/>
  <c r="L19" i="13"/>
  <c r="M19" i="13"/>
  <c r="Q19" i="13"/>
  <c r="R19" i="13"/>
  <c r="V19" i="13"/>
  <c r="W19" i="13"/>
  <c r="G20" i="13"/>
  <c r="H20" i="13"/>
  <c r="L20" i="13"/>
  <c r="M20" i="13"/>
  <c r="Q20" i="13"/>
  <c r="R20" i="13"/>
  <c r="V20" i="13"/>
  <c r="W20" i="13"/>
  <c r="G21" i="13"/>
  <c r="H21" i="13"/>
  <c r="L21" i="13"/>
  <c r="M21" i="13"/>
  <c r="Q21" i="13"/>
  <c r="R21" i="13"/>
  <c r="V21" i="13"/>
  <c r="W21" i="13"/>
  <c r="G22" i="13"/>
  <c r="H22" i="13"/>
  <c r="L22" i="13"/>
  <c r="M22" i="13"/>
  <c r="Q22" i="13"/>
  <c r="R22" i="13"/>
  <c r="V22" i="13"/>
  <c r="W22" i="13"/>
  <c r="G23" i="13"/>
  <c r="H23" i="13"/>
  <c r="L23" i="13"/>
  <c r="M23" i="13"/>
  <c r="Q23" i="13"/>
  <c r="R23" i="13"/>
  <c r="V23" i="13"/>
  <c r="W23" i="13"/>
  <c r="G24" i="13"/>
  <c r="H24" i="13"/>
  <c r="L24" i="13"/>
  <c r="M24" i="13"/>
  <c r="Q24" i="13"/>
  <c r="R24" i="13"/>
  <c r="V24" i="13"/>
  <c r="W24" i="13"/>
  <c r="G25" i="13"/>
  <c r="H25" i="13"/>
  <c r="L25" i="13"/>
  <c r="M25" i="13"/>
  <c r="Q25" i="13"/>
  <c r="R25" i="13"/>
  <c r="V25" i="13"/>
  <c r="W25" i="13"/>
  <c r="G26" i="13"/>
  <c r="H26" i="13"/>
  <c r="L26" i="13"/>
  <c r="M26" i="13"/>
  <c r="Q26" i="13"/>
  <c r="R26" i="13"/>
  <c r="V26" i="13"/>
  <c r="W26" i="13"/>
  <c r="G27" i="13"/>
  <c r="H27" i="13"/>
  <c r="L27" i="13"/>
  <c r="M27" i="13"/>
  <c r="Q27" i="13"/>
  <c r="R27" i="13"/>
  <c r="V27" i="13"/>
  <c r="W27" i="13"/>
  <c r="G28" i="13"/>
  <c r="H28" i="13"/>
  <c r="L28" i="13"/>
  <c r="M28" i="13"/>
  <c r="Q28" i="13"/>
  <c r="R28" i="13"/>
  <c r="V28" i="13"/>
  <c r="W28" i="13"/>
  <c r="G29" i="13"/>
  <c r="H29" i="13"/>
  <c r="L29" i="13"/>
  <c r="M29" i="13"/>
  <c r="Q29" i="13"/>
  <c r="R29" i="13"/>
  <c r="V29" i="13"/>
  <c r="W29" i="13"/>
  <c r="G30" i="13"/>
  <c r="H30" i="13"/>
  <c r="L30" i="13"/>
  <c r="M30" i="13"/>
  <c r="Q30" i="13"/>
  <c r="R30" i="13"/>
  <c r="V30" i="13"/>
  <c r="W30" i="13"/>
  <c r="G31" i="13"/>
  <c r="H31" i="13"/>
  <c r="L31" i="13"/>
  <c r="M31" i="13"/>
  <c r="Q31" i="13"/>
  <c r="R31" i="13"/>
  <c r="V31" i="13"/>
  <c r="W31" i="13"/>
  <c r="G32" i="13"/>
  <c r="H32" i="13"/>
  <c r="L32" i="13"/>
  <c r="M32" i="13"/>
  <c r="Q32" i="13"/>
  <c r="R32" i="13"/>
  <c r="V32" i="13"/>
  <c r="W32" i="13"/>
  <c r="G33" i="13"/>
  <c r="H33" i="13"/>
  <c r="L33" i="13"/>
  <c r="M33" i="13"/>
  <c r="Q33" i="13"/>
  <c r="R33" i="13"/>
  <c r="V33" i="13"/>
  <c r="W33" i="13"/>
  <c r="G34" i="13"/>
  <c r="H34" i="13"/>
  <c r="L34" i="13"/>
  <c r="M34" i="13"/>
  <c r="Q34" i="13"/>
  <c r="R34" i="13"/>
  <c r="V34" i="13"/>
  <c r="W34" i="13"/>
  <c r="G35" i="13"/>
  <c r="H35" i="13"/>
  <c r="L35" i="13"/>
  <c r="M35" i="13"/>
  <c r="Q35" i="13"/>
  <c r="R35" i="13"/>
  <c r="V35" i="13"/>
  <c r="W35" i="13"/>
  <c r="G36" i="13"/>
  <c r="H36" i="13"/>
  <c r="L36" i="13"/>
  <c r="M36" i="13"/>
  <c r="Q36" i="13"/>
  <c r="R36" i="13"/>
  <c r="V36" i="13"/>
  <c r="W36" i="13"/>
  <c r="G37" i="13"/>
  <c r="H37" i="13"/>
  <c r="L37" i="13"/>
  <c r="M37" i="13"/>
  <c r="Q37" i="13"/>
  <c r="R37" i="13"/>
  <c r="V37" i="13"/>
  <c r="W37" i="13"/>
  <c r="G38" i="13"/>
  <c r="H38" i="13"/>
  <c r="L38" i="13"/>
  <c r="M38" i="13"/>
  <c r="Q38" i="13"/>
  <c r="R38" i="13"/>
  <c r="V38" i="13"/>
  <c r="W38" i="13"/>
  <c r="G39" i="13"/>
  <c r="H39" i="13"/>
  <c r="L39" i="13"/>
  <c r="M39" i="13"/>
  <c r="Q39" i="13"/>
  <c r="R39" i="13"/>
  <c r="V39" i="13"/>
  <c r="W39" i="13"/>
  <c r="G40" i="13"/>
  <c r="H40" i="13"/>
  <c r="L40" i="13"/>
  <c r="M40" i="13"/>
  <c r="Q40" i="13"/>
  <c r="R40" i="13"/>
  <c r="V40" i="13"/>
  <c r="W40" i="13"/>
  <c r="G41" i="13"/>
  <c r="H41" i="13"/>
  <c r="L41" i="13"/>
  <c r="M41" i="13"/>
  <c r="Q41" i="13"/>
  <c r="R41" i="13"/>
  <c r="V41" i="13"/>
  <c r="W41" i="13"/>
  <c r="G42" i="13"/>
  <c r="H42" i="13"/>
  <c r="L42" i="13"/>
  <c r="M42" i="13"/>
  <c r="Q42" i="13"/>
  <c r="R42" i="13"/>
  <c r="V42" i="13"/>
  <c r="W42" i="13"/>
  <c r="G43" i="13"/>
  <c r="H43" i="13"/>
  <c r="L43" i="13"/>
  <c r="M43" i="13"/>
  <c r="Q43" i="13"/>
  <c r="R43" i="13"/>
  <c r="V43" i="13"/>
  <c r="W43" i="13"/>
  <c r="G44" i="13"/>
  <c r="H44" i="13"/>
  <c r="L44" i="13"/>
  <c r="M44" i="13"/>
  <c r="Q44" i="13"/>
  <c r="R44" i="13"/>
  <c r="V44" i="13"/>
  <c r="W44" i="13"/>
  <c r="G45" i="13"/>
  <c r="H45" i="13"/>
  <c r="L45" i="13"/>
  <c r="M45" i="13"/>
  <c r="Q45" i="13"/>
  <c r="R45" i="13"/>
  <c r="V45" i="13"/>
  <c r="W45" i="13"/>
  <c r="G46" i="13"/>
  <c r="H46" i="13"/>
  <c r="L46" i="13"/>
  <c r="M46" i="13"/>
  <c r="Q46" i="13"/>
  <c r="R46" i="13"/>
  <c r="V46" i="13"/>
  <c r="W46" i="13"/>
  <c r="G47" i="13"/>
  <c r="H47" i="13"/>
  <c r="L47" i="13"/>
  <c r="M47" i="13"/>
  <c r="Q47" i="13"/>
  <c r="R47" i="13"/>
  <c r="V47" i="13"/>
  <c r="W47" i="13"/>
  <c r="G8" i="14"/>
  <c r="H8" i="14"/>
  <c r="L8" i="14"/>
  <c r="M8" i="14"/>
  <c r="Q8" i="14"/>
  <c r="R8" i="14"/>
  <c r="V8" i="14"/>
  <c r="W8" i="14"/>
  <c r="G9" i="14"/>
  <c r="H9" i="14"/>
  <c r="L9" i="14"/>
  <c r="M9" i="14"/>
  <c r="Q9" i="14"/>
  <c r="R9" i="14"/>
  <c r="V9" i="14"/>
  <c r="W9" i="14"/>
  <c r="G10" i="14"/>
  <c r="H10" i="14"/>
  <c r="L10" i="14"/>
  <c r="M10" i="14"/>
  <c r="Q10" i="14"/>
  <c r="R10" i="14"/>
  <c r="V10" i="14"/>
  <c r="W10" i="14"/>
  <c r="G11" i="14"/>
  <c r="H11" i="14"/>
  <c r="L11" i="14"/>
  <c r="M11" i="14"/>
  <c r="Q11" i="14"/>
  <c r="R11" i="14"/>
  <c r="V11" i="14"/>
  <c r="W11" i="14"/>
  <c r="G12" i="14"/>
  <c r="H12" i="14"/>
  <c r="L12" i="14"/>
  <c r="M12" i="14"/>
  <c r="Q12" i="14"/>
  <c r="R12" i="14"/>
  <c r="V12" i="14"/>
  <c r="W12" i="14"/>
  <c r="G13" i="14"/>
  <c r="H13" i="14"/>
  <c r="L13" i="14"/>
  <c r="M13" i="14"/>
  <c r="Q13" i="14"/>
  <c r="R13" i="14"/>
  <c r="V13" i="14"/>
  <c r="W13" i="14"/>
  <c r="G14" i="14"/>
  <c r="H14" i="14"/>
  <c r="L14" i="14"/>
  <c r="M14" i="14"/>
  <c r="Q14" i="14"/>
  <c r="R14" i="14"/>
  <c r="V14" i="14"/>
  <c r="W14" i="14"/>
  <c r="G15" i="14"/>
  <c r="H15" i="14"/>
  <c r="L15" i="14"/>
  <c r="M15" i="14"/>
  <c r="Q15" i="14"/>
  <c r="R15" i="14"/>
  <c r="V15" i="14"/>
  <c r="W15" i="14"/>
  <c r="G16" i="14"/>
  <c r="H16" i="14"/>
  <c r="L16" i="14"/>
  <c r="M16" i="14"/>
  <c r="Q16" i="14"/>
  <c r="R16" i="14"/>
  <c r="V16" i="14"/>
  <c r="W16" i="14"/>
  <c r="G17" i="14"/>
  <c r="H17" i="14"/>
  <c r="L17" i="14"/>
  <c r="M17" i="14"/>
  <c r="Q17" i="14"/>
  <c r="R17" i="14"/>
  <c r="V17" i="14"/>
  <c r="W17" i="14"/>
  <c r="G18" i="14"/>
  <c r="H18" i="14"/>
  <c r="L18" i="14"/>
  <c r="M18" i="14"/>
  <c r="Q18" i="14"/>
  <c r="R18" i="14"/>
  <c r="V18" i="14"/>
  <c r="W18" i="14"/>
  <c r="G19" i="14"/>
  <c r="H19" i="14"/>
  <c r="L19" i="14"/>
  <c r="M19" i="14"/>
  <c r="Q19" i="14"/>
  <c r="R19" i="14"/>
  <c r="V19" i="14"/>
  <c r="W19" i="14"/>
  <c r="G20" i="14"/>
  <c r="H20" i="14"/>
  <c r="L20" i="14"/>
  <c r="M20" i="14"/>
  <c r="Q20" i="14"/>
  <c r="R20" i="14"/>
  <c r="V20" i="14"/>
  <c r="W20" i="14"/>
  <c r="G21" i="14"/>
  <c r="H21" i="14"/>
  <c r="L21" i="14"/>
  <c r="M21" i="14"/>
  <c r="Q21" i="14"/>
  <c r="R21" i="14"/>
  <c r="V21" i="14"/>
  <c r="W21" i="14"/>
  <c r="G22" i="14"/>
  <c r="H22" i="14"/>
  <c r="L22" i="14"/>
  <c r="M22" i="14"/>
  <c r="Q22" i="14"/>
  <c r="R22" i="14"/>
  <c r="V22" i="14"/>
  <c r="W22" i="14"/>
  <c r="G23" i="14"/>
  <c r="H23" i="14"/>
  <c r="L23" i="14"/>
  <c r="M23" i="14"/>
  <c r="Q23" i="14"/>
  <c r="R23" i="14"/>
  <c r="V23" i="14"/>
  <c r="W23" i="14"/>
  <c r="G24" i="14"/>
  <c r="H24" i="14"/>
  <c r="L24" i="14"/>
  <c r="M24" i="14"/>
  <c r="Q24" i="14"/>
  <c r="R24" i="14"/>
  <c r="V24" i="14"/>
  <c r="W24" i="14"/>
  <c r="G25" i="14"/>
  <c r="H25" i="14"/>
  <c r="L25" i="14"/>
  <c r="M25" i="14"/>
  <c r="Q25" i="14"/>
  <c r="R25" i="14"/>
  <c r="V25" i="14"/>
  <c r="W25" i="14"/>
  <c r="G26" i="14"/>
  <c r="H26" i="14"/>
  <c r="L26" i="14"/>
  <c r="M26" i="14"/>
  <c r="Q26" i="14"/>
  <c r="R26" i="14"/>
  <c r="V26" i="14"/>
  <c r="W26" i="14"/>
  <c r="G27" i="14"/>
  <c r="H27" i="14"/>
  <c r="L27" i="14"/>
  <c r="M27" i="14"/>
  <c r="Q27" i="14"/>
  <c r="R27" i="14"/>
  <c r="V27" i="14"/>
  <c r="W27" i="14"/>
  <c r="G28" i="14"/>
  <c r="H28" i="14"/>
  <c r="L28" i="14"/>
  <c r="M28" i="14"/>
  <c r="Q28" i="14"/>
  <c r="R28" i="14"/>
  <c r="V28" i="14"/>
  <c r="W28" i="14"/>
  <c r="G29" i="14"/>
  <c r="H29" i="14"/>
  <c r="L29" i="14"/>
  <c r="M29" i="14"/>
  <c r="Q29" i="14"/>
  <c r="R29" i="14"/>
  <c r="V29" i="14"/>
  <c r="W29" i="14"/>
  <c r="G8" i="15"/>
  <c r="W8" i="15" s="1"/>
  <c r="H8" i="15"/>
  <c r="L8" i="15"/>
  <c r="M8" i="15"/>
  <c r="Q8" i="15"/>
  <c r="R8" i="15"/>
  <c r="V8" i="15"/>
  <c r="G9" i="15"/>
  <c r="W9" i="15" s="1"/>
  <c r="H9" i="15"/>
  <c r="L9" i="15"/>
  <c r="M9" i="15"/>
  <c r="Q9" i="15"/>
  <c r="R9" i="15"/>
  <c r="V9" i="15"/>
  <c r="G10" i="15"/>
  <c r="W10" i="15" s="1"/>
  <c r="H10" i="15"/>
  <c r="L10" i="15"/>
  <c r="M10" i="15"/>
  <c r="Q10" i="15"/>
  <c r="R10" i="15"/>
  <c r="V10" i="15"/>
  <c r="G11" i="15"/>
  <c r="W11" i="15" s="1"/>
  <c r="H11" i="15"/>
  <c r="L11" i="15"/>
  <c r="M11" i="15"/>
  <c r="Q11" i="15"/>
  <c r="R11" i="15"/>
  <c r="V11" i="15"/>
  <c r="G12" i="15"/>
  <c r="W12" i="15" s="1"/>
  <c r="H12" i="15"/>
  <c r="L12" i="15"/>
  <c r="M12" i="15"/>
  <c r="Q12" i="15"/>
  <c r="R12" i="15"/>
  <c r="V12" i="15"/>
  <c r="G13" i="15"/>
  <c r="W13" i="15" s="1"/>
  <c r="H13" i="15"/>
  <c r="L13" i="15"/>
  <c r="M13" i="15"/>
  <c r="Q13" i="15"/>
  <c r="R13" i="15"/>
  <c r="V13" i="15"/>
  <c r="G14" i="15"/>
  <c r="W14" i="15" s="1"/>
  <c r="H14" i="15"/>
  <c r="L14" i="15"/>
  <c r="M14" i="15"/>
  <c r="Q14" i="15"/>
  <c r="R14" i="15"/>
  <c r="V14" i="15"/>
  <c r="G15" i="15"/>
  <c r="W15" i="15" s="1"/>
  <c r="H15" i="15"/>
  <c r="L15" i="15"/>
  <c r="M15" i="15"/>
  <c r="Q15" i="15"/>
  <c r="R15" i="15"/>
  <c r="V15" i="15"/>
  <c r="G16" i="15"/>
  <c r="W16" i="15" s="1"/>
  <c r="H16" i="15"/>
  <c r="L16" i="15"/>
  <c r="M16" i="15"/>
  <c r="Q16" i="15"/>
  <c r="R16" i="15"/>
  <c r="V16" i="15"/>
  <c r="G17" i="15"/>
  <c r="W17" i="15" s="1"/>
  <c r="H17" i="15"/>
  <c r="L17" i="15"/>
  <c r="M17" i="15"/>
  <c r="Q17" i="15"/>
  <c r="R17" i="15"/>
  <c r="V17" i="15"/>
  <c r="G18" i="15"/>
  <c r="W18" i="15" s="1"/>
  <c r="H18" i="15"/>
  <c r="L18" i="15"/>
  <c r="M18" i="15"/>
  <c r="Q18" i="15"/>
  <c r="R18" i="15"/>
  <c r="V18" i="15"/>
  <c r="G19" i="15"/>
  <c r="W19" i="15" s="1"/>
  <c r="H19" i="15"/>
  <c r="L19" i="15"/>
  <c r="M19" i="15"/>
  <c r="Q19" i="15"/>
  <c r="R19" i="15"/>
  <c r="V19" i="15"/>
  <c r="G20" i="15"/>
  <c r="W20" i="15" s="1"/>
  <c r="H20" i="15"/>
  <c r="L20" i="15"/>
  <c r="M20" i="15"/>
  <c r="Q20" i="15"/>
  <c r="R20" i="15"/>
  <c r="V20" i="15"/>
  <c r="G21" i="15"/>
  <c r="W21" i="15" s="1"/>
  <c r="H21" i="15"/>
  <c r="L21" i="15"/>
  <c r="M21" i="15"/>
  <c r="Q21" i="15"/>
  <c r="R21" i="15"/>
  <c r="V21" i="15"/>
  <c r="G22" i="15"/>
  <c r="W22" i="15" s="1"/>
  <c r="H22" i="15"/>
  <c r="L22" i="15"/>
  <c r="M22" i="15"/>
  <c r="Q22" i="15"/>
  <c r="R22" i="15"/>
  <c r="V22" i="15"/>
  <c r="G23" i="15"/>
  <c r="W23" i="15" s="1"/>
  <c r="H23" i="15"/>
  <c r="L23" i="15"/>
  <c r="M23" i="15"/>
  <c r="Q23" i="15"/>
  <c r="R23" i="15"/>
  <c r="V23" i="15"/>
  <c r="G24" i="15"/>
  <c r="W24" i="15" s="1"/>
  <c r="H24" i="15"/>
  <c r="L24" i="15"/>
  <c r="M24" i="15"/>
  <c r="Q24" i="15"/>
  <c r="R24" i="15"/>
  <c r="V24" i="15"/>
  <c r="G25" i="15"/>
  <c r="W25" i="15" s="1"/>
  <c r="H25" i="15"/>
  <c r="L25" i="15"/>
  <c r="M25" i="15"/>
  <c r="Q25" i="15"/>
  <c r="R25" i="15"/>
  <c r="V25" i="15"/>
  <c r="G26" i="15"/>
  <c r="W26" i="15" s="1"/>
  <c r="H26" i="15"/>
  <c r="L26" i="15"/>
  <c r="M26" i="15"/>
  <c r="Q26" i="15"/>
  <c r="R26" i="15"/>
  <c r="V26" i="15"/>
  <c r="G27" i="15"/>
  <c r="W27" i="15" s="1"/>
  <c r="H27" i="15"/>
  <c r="L27" i="15"/>
  <c r="M27" i="15"/>
  <c r="Q27" i="15"/>
  <c r="R27" i="15"/>
  <c r="V27" i="15"/>
  <c r="G28" i="15"/>
  <c r="W28" i="15" s="1"/>
  <c r="H28" i="15"/>
  <c r="L28" i="15"/>
  <c r="M28" i="15"/>
  <c r="Q28" i="15"/>
  <c r="R28" i="15"/>
  <c r="V28" i="15"/>
  <c r="G29" i="15"/>
  <c r="W29" i="15" s="1"/>
  <c r="H29" i="15"/>
  <c r="L29" i="15"/>
  <c r="M29" i="15"/>
  <c r="Q29" i="15"/>
  <c r="R29" i="15"/>
  <c r="V29" i="15"/>
  <c r="G30" i="15"/>
  <c r="W30" i="15" s="1"/>
  <c r="H30" i="15"/>
  <c r="L30" i="15"/>
  <c r="M30" i="15"/>
  <c r="Q30" i="15"/>
  <c r="R30" i="15"/>
  <c r="V30" i="15"/>
  <c r="G31" i="15"/>
  <c r="W31" i="15" s="1"/>
  <c r="H31" i="15"/>
  <c r="L31" i="15"/>
  <c r="M31" i="15"/>
  <c r="Q31" i="15"/>
  <c r="R31" i="15"/>
  <c r="V31" i="15"/>
  <c r="G32" i="15"/>
  <c r="W32" i="15" s="1"/>
  <c r="H32" i="15"/>
  <c r="L32" i="15"/>
  <c r="M32" i="15"/>
  <c r="Q32" i="15"/>
  <c r="R32" i="15"/>
  <c r="V32" i="15"/>
  <c r="G33" i="15"/>
  <c r="W33" i="15" s="1"/>
  <c r="H33" i="15"/>
  <c r="L33" i="15"/>
  <c r="M33" i="15"/>
  <c r="Q33" i="15"/>
  <c r="R33" i="15"/>
  <c r="V33" i="15"/>
  <c r="G34" i="15"/>
  <c r="W34" i="15" s="1"/>
  <c r="H34" i="15"/>
  <c r="L34" i="15"/>
  <c r="M34" i="15"/>
  <c r="Q34" i="15"/>
  <c r="R34" i="15"/>
  <c r="V34" i="15"/>
  <c r="G35" i="15"/>
  <c r="W35" i="15" s="1"/>
  <c r="H35" i="15"/>
  <c r="L35" i="15"/>
  <c r="M35" i="15"/>
  <c r="Q35" i="15"/>
  <c r="R35" i="15"/>
  <c r="V35" i="15"/>
  <c r="G36" i="15"/>
  <c r="W36" i="15" s="1"/>
  <c r="H36" i="15"/>
  <c r="L36" i="15"/>
  <c r="M36" i="15"/>
  <c r="Q36" i="15"/>
  <c r="R36" i="15"/>
  <c r="V36" i="15"/>
  <c r="G37" i="15"/>
  <c r="W37" i="15" s="1"/>
  <c r="H37" i="15"/>
  <c r="L37" i="15"/>
  <c r="M37" i="15"/>
  <c r="Q37" i="15"/>
  <c r="R37" i="15"/>
  <c r="V37" i="15"/>
  <c r="G38" i="15"/>
  <c r="W38" i="15" s="1"/>
  <c r="H38" i="15"/>
  <c r="L38" i="15"/>
  <c r="M38" i="15"/>
  <c r="Q38" i="15"/>
  <c r="R38" i="15"/>
  <c r="V38" i="15"/>
  <c r="G39" i="15"/>
  <c r="W39" i="15" s="1"/>
  <c r="H39" i="15"/>
  <c r="L39" i="15"/>
  <c r="M39" i="15"/>
  <c r="Q39" i="15"/>
  <c r="R39" i="15"/>
  <c r="V39" i="15"/>
  <c r="G40" i="15"/>
  <c r="W40" i="15" s="1"/>
  <c r="H40" i="15"/>
  <c r="L40" i="15"/>
  <c r="M40" i="15"/>
  <c r="Q40" i="15"/>
  <c r="R40" i="15"/>
  <c r="V40" i="15"/>
  <c r="G41" i="15"/>
  <c r="W41" i="15" s="1"/>
  <c r="H41" i="15"/>
  <c r="L41" i="15"/>
  <c r="M41" i="15"/>
  <c r="Q41" i="15"/>
  <c r="R41" i="15"/>
  <c r="V41" i="15"/>
  <c r="G42" i="15"/>
  <c r="W42" i="15" s="1"/>
  <c r="H42" i="15"/>
  <c r="L42" i="15"/>
  <c r="M42" i="15"/>
  <c r="Q42" i="15"/>
  <c r="R42" i="15"/>
  <c r="V42" i="15"/>
  <c r="G43" i="15"/>
  <c r="W43" i="15" s="1"/>
  <c r="H43" i="15"/>
  <c r="L43" i="15"/>
  <c r="M43" i="15"/>
  <c r="Q43" i="15"/>
  <c r="R43" i="15"/>
  <c r="V43" i="15"/>
  <c r="G44" i="15"/>
  <c r="W44" i="15" s="1"/>
  <c r="H44" i="15"/>
  <c r="L44" i="15"/>
  <c r="M44" i="15"/>
  <c r="Q44" i="15"/>
  <c r="R44" i="15"/>
  <c r="V44" i="15"/>
  <c r="G45" i="15"/>
  <c r="W45" i="15" s="1"/>
  <c r="H45" i="15"/>
  <c r="L45" i="15"/>
  <c r="M45" i="15"/>
  <c r="Q45" i="15"/>
  <c r="R45" i="15"/>
  <c r="V45" i="15"/>
  <c r="G46" i="15"/>
  <c r="W46" i="15" s="1"/>
  <c r="H46" i="15"/>
  <c r="L46" i="15"/>
  <c r="M46" i="15"/>
  <c r="Q46" i="15"/>
  <c r="R46" i="15"/>
  <c r="V46" i="15"/>
  <c r="G47" i="15"/>
  <c r="W47" i="15" s="1"/>
  <c r="H47" i="15"/>
  <c r="L47" i="15"/>
  <c r="M47" i="15"/>
  <c r="Q47" i="15"/>
  <c r="R47" i="15"/>
  <c r="V47" i="15"/>
  <c r="G48" i="15"/>
  <c r="W48" i="15" s="1"/>
  <c r="H48" i="15"/>
  <c r="L48" i="15"/>
  <c r="M48" i="15"/>
  <c r="Q48" i="15"/>
  <c r="R48" i="15"/>
  <c r="V48" i="15"/>
  <c r="G49" i="15"/>
  <c r="W49" i="15" s="1"/>
  <c r="H49" i="15"/>
  <c r="L49" i="15"/>
  <c r="M49" i="15"/>
  <c r="Q49" i="15"/>
  <c r="R49" i="15"/>
  <c r="V49" i="15"/>
  <c r="G50" i="15"/>
  <c r="W50" i="15" s="1"/>
  <c r="H50" i="15"/>
  <c r="L50" i="15"/>
  <c r="M50" i="15"/>
  <c r="Q50" i="15"/>
  <c r="R50" i="15"/>
  <c r="V50" i="15"/>
  <c r="G51" i="15"/>
  <c r="W51" i="15" s="1"/>
  <c r="H51" i="15"/>
  <c r="L51" i="15"/>
  <c r="M51" i="15"/>
  <c r="Q51" i="15"/>
  <c r="R51" i="15"/>
  <c r="V51" i="15"/>
  <c r="G52" i="15"/>
  <c r="W52" i="15" s="1"/>
  <c r="H52" i="15"/>
  <c r="L52" i="15"/>
  <c r="M52" i="15"/>
  <c r="Q52" i="15"/>
  <c r="R52" i="15"/>
  <c r="V52" i="15"/>
  <c r="G8" i="16"/>
  <c r="H8" i="16"/>
  <c r="L8" i="16"/>
  <c r="M8" i="16"/>
  <c r="Q8" i="16"/>
  <c r="R8" i="16"/>
  <c r="V8" i="16"/>
  <c r="W8" i="16"/>
  <c r="G9" i="16"/>
  <c r="H9" i="16"/>
  <c r="L9" i="16"/>
  <c r="M9" i="16"/>
  <c r="Q9" i="16"/>
  <c r="R9" i="16"/>
  <c r="V9" i="16"/>
  <c r="W9" i="16"/>
  <c r="G10" i="16"/>
  <c r="H10" i="16"/>
  <c r="L10" i="16"/>
  <c r="M10" i="16"/>
  <c r="Q10" i="16"/>
  <c r="R10" i="16"/>
  <c r="V10" i="16"/>
  <c r="W10" i="16"/>
  <c r="G11" i="16"/>
  <c r="H11" i="16"/>
  <c r="L11" i="16"/>
  <c r="M11" i="16"/>
  <c r="Q11" i="16"/>
  <c r="R11" i="16"/>
  <c r="V11" i="16"/>
  <c r="W11" i="16"/>
  <c r="G12" i="16"/>
  <c r="H12" i="16"/>
  <c r="L12" i="16"/>
  <c r="M12" i="16"/>
  <c r="Q12" i="16"/>
  <c r="R12" i="16"/>
  <c r="V12" i="16"/>
  <c r="W12" i="16"/>
  <c r="G13" i="16"/>
  <c r="H13" i="16"/>
  <c r="L13" i="16"/>
  <c r="M13" i="16"/>
  <c r="Q13" i="16"/>
  <c r="R13" i="16"/>
  <c r="V13" i="16"/>
  <c r="W13" i="16"/>
  <c r="G14" i="16"/>
  <c r="H14" i="16"/>
  <c r="L14" i="16"/>
  <c r="M14" i="16"/>
  <c r="Q14" i="16"/>
  <c r="R14" i="16"/>
  <c r="V14" i="16"/>
  <c r="W14" i="16"/>
  <c r="G15" i="16"/>
  <c r="H15" i="16"/>
  <c r="L15" i="16"/>
  <c r="M15" i="16"/>
  <c r="Q15" i="16"/>
  <c r="R15" i="16"/>
  <c r="V15" i="16"/>
  <c r="W15" i="16"/>
  <c r="G16" i="16"/>
  <c r="H16" i="16"/>
  <c r="L16" i="16"/>
  <c r="M16" i="16"/>
  <c r="Q16" i="16"/>
  <c r="R16" i="16"/>
  <c r="V16" i="16"/>
  <c r="W16" i="16"/>
  <c r="G17" i="16"/>
  <c r="H17" i="16"/>
  <c r="L17" i="16"/>
  <c r="M17" i="16"/>
  <c r="Q17" i="16"/>
  <c r="R17" i="16"/>
  <c r="V17" i="16"/>
  <c r="W17" i="16"/>
  <c r="G18" i="16"/>
  <c r="H18" i="16"/>
  <c r="L18" i="16"/>
  <c r="M18" i="16"/>
  <c r="Q18" i="16"/>
  <c r="R18" i="16"/>
  <c r="V18" i="16"/>
  <c r="W18" i="16"/>
  <c r="G19" i="16"/>
  <c r="H19" i="16"/>
  <c r="L19" i="16"/>
  <c r="M19" i="16"/>
  <c r="Q19" i="16"/>
  <c r="R19" i="16"/>
  <c r="V19" i="16"/>
  <c r="W19" i="16"/>
  <c r="G20" i="16"/>
  <c r="H20" i="16"/>
  <c r="L20" i="16"/>
  <c r="M20" i="16"/>
  <c r="Q20" i="16"/>
  <c r="R20" i="16"/>
  <c r="V20" i="16"/>
  <c r="W20" i="16"/>
  <c r="G21" i="16"/>
  <c r="H21" i="16"/>
  <c r="L21" i="16"/>
  <c r="M21" i="16"/>
  <c r="Q21" i="16"/>
  <c r="R21" i="16"/>
  <c r="V21" i="16"/>
  <c r="W21" i="16"/>
  <c r="G22" i="16"/>
  <c r="H22" i="16"/>
  <c r="L22" i="16"/>
  <c r="M22" i="16"/>
  <c r="Q22" i="16"/>
  <c r="R22" i="16"/>
  <c r="V22" i="16"/>
  <c r="W22" i="16"/>
  <c r="G8" i="17"/>
  <c r="H8" i="17"/>
  <c r="L8" i="17"/>
  <c r="M8" i="17"/>
  <c r="Q8" i="17"/>
  <c r="R8" i="17"/>
  <c r="V8" i="17"/>
  <c r="W8" i="17"/>
  <c r="G9" i="17"/>
  <c r="H9" i="17"/>
  <c r="L9" i="17"/>
  <c r="M9" i="17"/>
  <c r="Q9" i="17"/>
  <c r="R9" i="17"/>
  <c r="V9" i="17"/>
  <c r="W9" i="17"/>
  <c r="G10" i="17"/>
  <c r="H10" i="17"/>
  <c r="L10" i="17"/>
  <c r="M10" i="17"/>
  <c r="Q10" i="17"/>
  <c r="R10" i="17"/>
  <c r="V10" i="17"/>
  <c r="W10" i="17"/>
  <c r="G11" i="17"/>
  <c r="H11" i="17"/>
  <c r="L11" i="17"/>
  <c r="M11" i="17"/>
  <c r="Q11" i="17"/>
  <c r="R11" i="17"/>
  <c r="V11" i="17"/>
  <c r="W11" i="17"/>
  <c r="G12" i="17"/>
  <c r="H12" i="17"/>
  <c r="L12" i="17"/>
  <c r="M12" i="17"/>
  <c r="Q12" i="17"/>
  <c r="R12" i="17"/>
  <c r="V12" i="17"/>
  <c r="W12" i="17"/>
  <c r="G13" i="17"/>
  <c r="H13" i="17"/>
  <c r="L13" i="17"/>
  <c r="M13" i="17"/>
  <c r="Q13" i="17"/>
  <c r="R13" i="17"/>
  <c r="V13" i="17"/>
  <c r="W13" i="17"/>
  <c r="G14" i="17"/>
  <c r="H14" i="17"/>
  <c r="L14" i="17"/>
  <c r="M14" i="17"/>
  <c r="Q14" i="17"/>
  <c r="R14" i="17"/>
  <c r="V14" i="17"/>
  <c r="W14" i="17"/>
  <c r="G15" i="17"/>
  <c r="H15" i="17"/>
  <c r="L15" i="17"/>
  <c r="M15" i="17"/>
  <c r="Q15" i="17"/>
  <c r="R15" i="17"/>
  <c r="V15" i="17"/>
  <c r="W15" i="17"/>
  <c r="G16" i="17"/>
  <c r="H16" i="17"/>
  <c r="L16" i="17"/>
  <c r="M16" i="17"/>
  <c r="Q16" i="17"/>
  <c r="R16" i="17"/>
  <c r="V16" i="17"/>
  <c r="W16" i="17"/>
  <c r="G17" i="17"/>
  <c r="H17" i="17"/>
  <c r="L17" i="17"/>
  <c r="M17" i="17"/>
  <c r="Q17" i="17"/>
  <c r="R17" i="17"/>
  <c r="V17" i="17"/>
  <c r="W17" i="17"/>
  <c r="G18" i="17"/>
  <c r="H18" i="17"/>
  <c r="L18" i="17"/>
  <c r="M18" i="17"/>
  <c r="Q18" i="17"/>
  <c r="R18" i="17"/>
  <c r="V18" i="17"/>
  <c r="W18" i="17"/>
  <c r="G19" i="17"/>
  <c r="H19" i="17"/>
  <c r="L19" i="17"/>
  <c r="M19" i="17"/>
  <c r="Q19" i="17"/>
  <c r="R19" i="17"/>
  <c r="V19" i="17"/>
  <c r="W19" i="17"/>
  <c r="G20" i="17"/>
  <c r="H20" i="17"/>
  <c r="L20" i="17"/>
  <c r="M20" i="17"/>
  <c r="Q20" i="17"/>
  <c r="R20" i="17"/>
  <c r="V20" i="17"/>
  <c r="W20" i="17"/>
  <c r="G21" i="17"/>
  <c r="H21" i="17"/>
  <c r="L21" i="17"/>
  <c r="M21" i="17"/>
  <c r="Q21" i="17"/>
  <c r="R21" i="17"/>
  <c r="V21" i="17"/>
  <c r="W21" i="17"/>
  <c r="G22" i="17"/>
  <c r="H22" i="17"/>
  <c r="L22" i="17"/>
  <c r="M22" i="17"/>
  <c r="Q22" i="17"/>
  <c r="R22" i="17"/>
  <c r="V22" i="17"/>
  <c r="W22" i="17"/>
  <c r="G23" i="17"/>
  <c r="H23" i="17"/>
  <c r="L23" i="17"/>
  <c r="M23" i="17"/>
  <c r="Q23" i="17"/>
  <c r="R23" i="17"/>
  <c r="V23" i="17"/>
  <c r="W23" i="17"/>
  <c r="G24" i="17"/>
  <c r="H24" i="17"/>
  <c r="L24" i="17"/>
  <c r="M24" i="17"/>
  <c r="Q24" i="17"/>
  <c r="R24" i="17"/>
  <c r="V24" i="17"/>
  <c r="W24" i="17"/>
  <c r="G25" i="17"/>
  <c r="H25" i="17"/>
  <c r="L25" i="17"/>
  <c r="M25" i="17"/>
  <c r="Q25" i="17"/>
  <c r="R25" i="17"/>
  <c r="V25" i="17"/>
  <c r="W25" i="17"/>
  <c r="G26" i="17"/>
  <c r="H26" i="17"/>
  <c r="L26" i="17"/>
  <c r="M26" i="17"/>
  <c r="Q26" i="17"/>
  <c r="R26" i="17"/>
  <c r="V26" i="17"/>
  <c r="W26" i="17"/>
  <c r="G27" i="17"/>
  <c r="H27" i="17"/>
  <c r="L27" i="17"/>
  <c r="M27" i="17"/>
  <c r="Q27" i="17"/>
  <c r="R27" i="17"/>
  <c r="V27" i="17"/>
  <c r="W27" i="17"/>
  <c r="G28" i="17"/>
  <c r="H28" i="17"/>
  <c r="L28" i="17"/>
  <c r="M28" i="17"/>
  <c r="Q28" i="17"/>
  <c r="R28" i="17"/>
  <c r="V28" i="17"/>
  <c r="W28" i="17"/>
  <c r="G29" i="17"/>
  <c r="H29" i="17"/>
  <c r="L29" i="17"/>
  <c r="M29" i="17"/>
  <c r="Q29" i="17"/>
  <c r="R29" i="17"/>
  <c r="V29" i="17"/>
  <c r="W29" i="17"/>
  <c r="G30" i="17"/>
  <c r="H30" i="17"/>
  <c r="L30" i="17"/>
  <c r="M30" i="17"/>
  <c r="Q30" i="17"/>
  <c r="R30" i="17"/>
  <c r="V30" i="17"/>
  <c r="W30" i="17"/>
  <c r="G31" i="17"/>
  <c r="H31" i="17"/>
  <c r="L31" i="17"/>
  <c r="M31" i="17"/>
  <c r="Q31" i="17"/>
  <c r="R31" i="17"/>
  <c r="V31" i="17"/>
  <c r="W31" i="17"/>
  <c r="G32" i="17"/>
  <c r="H32" i="17"/>
  <c r="L32" i="17"/>
  <c r="M32" i="17"/>
  <c r="Q32" i="17"/>
  <c r="R32" i="17"/>
  <c r="V32" i="17"/>
  <c r="W32" i="17"/>
  <c r="G33" i="17"/>
  <c r="H33" i="17"/>
  <c r="L33" i="17"/>
  <c r="M33" i="17"/>
  <c r="Q33" i="17"/>
  <c r="R33" i="17"/>
  <c r="V33" i="17"/>
  <c r="W33" i="17"/>
  <c r="G34" i="17"/>
  <c r="H34" i="17"/>
  <c r="L34" i="17"/>
  <c r="M34" i="17"/>
  <c r="Q34" i="17"/>
  <c r="R34" i="17"/>
  <c r="V34" i="17"/>
  <c r="W34" i="17"/>
  <c r="G35" i="17"/>
  <c r="H35" i="17"/>
  <c r="L35" i="17"/>
  <c r="M35" i="17"/>
  <c r="Q35" i="17"/>
  <c r="R35" i="17"/>
  <c r="V35" i="17"/>
  <c r="W35" i="17"/>
  <c r="G36" i="17"/>
  <c r="H36" i="17"/>
  <c r="L36" i="17"/>
  <c r="M36" i="17"/>
  <c r="Q36" i="17"/>
  <c r="R36" i="17"/>
  <c r="V36" i="17"/>
  <c r="W36" i="17"/>
  <c r="G37" i="17"/>
  <c r="H37" i="17"/>
  <c r="L37" i="17"/>
  <c r="M37" i="17"/>
  <c r="Q37" i="17"/>
  <c r="R37" i="17"/>
  <c r="V37" i="17"/>
  <c r="W37" i="17"/>
  <c r="G38" i="17"/>
  <c r="H38" i="17"/>
  <c r="L38" i="17"/>
  <c r="M38" i="17"/>
  <c r="Q38" i="17"/>
  <c r="R38" i="17"/>
  <c r="V38" i="17"/>
  <c r="W38" i="17"/>
  <c r="G39" i="17"/>
  <c r="H39" i="17"/>
  <c r="L39" i="17"/>
  <c r="M39" i="17"/>
  <c r="Q39" i="17"/>
  <c r="R39" i="17"/>
  <c r="V39" i="17"/>
  <c r="W39" i="17"/>
  <c r="G40" i="17"/>
  <c r="H40" i="17"/>
  <c r="L40" i="17"/>
  <c r="M40" i="17"/>
  <c r="Q40" i="17"/>
  <c r="R40" i="17"/>
  <c r="V40" i="17"/>
  <c r="W40" i="17"/>
  <c r="G41" i="17"/>
  <c r="H41" i="17"/>
  <c r="L41" i="17"/>
  <c r="M41" i="17"/>
  <c r="Q41" i="17"/>
  <c r="R41" i="17"/>
  <c r="V41" i="17"/>
  <c r="W41" i="17"/>
  <c r="G8" i="18"/>
  <c r="H8" i="18"/>
  <c r="L8" i="18"/>
  <c r="M8" i="18"/>
  <c r="Q8" i="18"/>
  <c r="R8" i="18"/>
  <c r="V8" i="18"/>
  <c r="W8" i="18"/>
  <c r="G9" i="18"/>
  <c r="H9" i="18"/>
  <c r="L9" i="18"/>
  <c r="M9" i="18"/>
  <c r="Q9" i="18"/>
  <c r="R9" i="18"/>
  <c r="V9" i="18"/>
  <c r="W9" i="18"/>
  <c r="G10" i="18"/>
  <c r="H10" i="18"/>
  <c r="L10" i="18"/>
  <c r="M10" i="18"/>
  <c r="Q10" i="18"/>
  <c r="R10" i="18"/>
  <c r="V10" i="18"/>
  <c r="W10" i="18"/>
  <c r="G11" i="18"/>
  <c r="H11" i="18"/>
  <c r="L11" i="18"/>
  <c r="M11" i="18"/>
  <c r="Q11" i="18"/>
  <c r="R11" i="18"/>
  <c r="V11" i="18"/>
  <c r="W11" i="18"/>
  <c r="G12" i="18"/>
  <c r="H12" i="18"/>
  <c r="L12" i="18"/>
  <c r="M12" i="18"/>
  <c r="Q12" i="18"/>
  <c r="R12" i="18"/>
  <c r="V12" i="18"/>
  <c r="W12" i="18"/>
  <c r="G13" i="18"/>
  <c r="H13" i="18"/>
  <c r="L13" i="18"/>
  <c r="M13" i="18"/>
  <c r="Q13" i="18"/>
  <c r="R13" i="18"/>
  <c r="V13" i="18"/>
  <c r="W13" i="18"/>
  <c r="G14" i="18"/>
  <c r="H14" i="18"/>
  <c r="L14" i="18"/>
  <c r="M14" i="18"/>
  <c r="Q14" i="18"/>
  <c r="R14" i="18"/>
  <c r="V14" i="18"/>
  <c r="W14" i="18"/>
  <c r="G15" i="18"/>
  <c r="H15" i="18"/>
  <c r="L15" i="18"/>
  <c r="M15" i="18"/>
  <c r="Q15" i="18"/>
  <c r="R15" i="18"/>
  <c r="V15" i="18"/>
  <c r="W15" i="18"/>
  <c r="G16" i="18"/>
  <c r="H16" i="18"/>
  <c r="L16" i="18"/>
  <c r="M16" i="18"/>
  <c r="Q16" i="18"/>
  <c r="R16" i="18"/>
  <c r="V16" i="18"/>
  <c r="W16" i="18"/>
  <c r="G17" i="18"/>
  <c r="H17" i="18"/>
  <c r="L17" i="18"/>
  <c r="M17" i="18"/>
  <c r="Q17" i="18"/>
  <c r="R17" i="18"/>
  <c r="V17" i="18"/>
  <c r="W17" i="18"/>
  <c r="G18" i="18"/>
  <c r="H18" i="18"/>
  <c r="L18" i="18"/>
  <c r="M18" i="18"/>
  <c r="Q18" i="18"/>
  <c r="R18" i="18"/>
  <c r="V18" i="18"/>
  <c r="W18" i="18"/>
  <c r="G19" i="18"/>
  <c r="H19" i="18"/>
  <c r="L19" i="18"/>
  <c r="M19" i="18"/>
  <c r="Q19" i="18"/>
  <c r="R19" i="18"/>
  <c r="V19" i="18"/>
  <c r="W19" i="18"/>
  <c r="G20" i="18"/>
  <c r="H20" i="18"/>
  <c r="L20" i="18"/>
  <c r="M20" i="18"/>
  <c r="Q20" i="18"/>
  <c r="R20" i="18"/>
  <c r="V20" i="18"/>
  <c r="W20" i="18"/>
  <c r="G21" i="18"/>
  <c r="H21" i="18"/>
  <c r="L21" i="18"/>
  <c r="M21" i="18"/>
  <c r="Q21" i="18"/>
  <c r="R21" i="18"/>
  <c r="V21" i="18"/>
  <c r="W21" i="18"/>
  <c r="G22" i="18"/>
  <c r="H22" i="18"/>
  <c r="L22" i="18"/>
  <c r="M22" i="18"/>
  <c r="Q22" i="18"/>
  <c r="R22" i="18"/>
  <c r="V22" i="18"/>
  <c r="W22" i="18"/>
  <c r="G23" i="18"/>
  <c r="H23" i="18"/>
  <c r="L23" i="18"/>
  <c r="M23" i="18"/>
  <c r="Q23" i="18"/>
  <c r="R23" i="18"/>
  <c r="V23" i="18"/>
  <c r="V6" i="18" s="1"/>
  <c r="W23" i="18"/>
  <c r="G24" i="18"/>
  <c r="H24" i="18"/>
  <c r="L24" i="18"/>
  <c r="M24" i="18"/>
  <c r="Q24" i="18"/>
  <c r="R24" i="18"/>
  <c r="V24" i="18"/>
  <c r="W24" i="18"/>
  <c r="G25" i="18"/>
  <c r="H25" i="18"/>
  <c r="L25" i="18"/>
  <c r="M25" i="18"/>
  <c r="Q25" i="18"/>
  <c r="R25" i="18"/>
  <c r="V25" i="18"/>
  <c r="W25" i="18"/>
  <c r="G26" i="18"/>
  <c r="H26" i="18"/>
  <c r="L26" i="18"/>
  <c r="M26" i="18"/>
  <c r="Q26" i="18"/>
  <c r="R26" i="18"/>
  <c r="V26" i="18"/>
  <c r="W26" i="18"/>
  <c r="G27" i="18"/>
  <c r="H27" i="18"/>
  <c r="L27" i="18"/>
  <c r="M27" i="18"/>
  <c r="Q27" i="18"/>
  <c r="R27" i="18"/>
  <c r="V27" i="18"/>
  <c r="W27" i="18"/>
  <c r="G28" i="18"/>
  <c r="H28" i="18"/>
  <c r="L28" i="18"/>
  <c r="M28" i="18"/>
  <c r="Q28" i="18"/>
  <c r="R28" i="18"/>
  <c r="V28" i="18"/>
  <c r="W28" i="18"/>
  <c r="G29" i="18"/>
  <c r="H29" i="18"/>
  <c r="L29" i="18"/>
  <c r="M29" i="18"/>
  <c r="Q29" i="18"/>
  <c r="R29" i="18"/>
  <c r="V29" i="18"/>
  <c r="W29" i="18"/>
  <c r="G30" i="18"/>
  <c r="H30" i="18"/>
  <c r="L30" i="18"/>
  <c r="M30" i="18"/>
  <c r="Q30" i="18"/>
  <c r="R30" i="18"/>
  <c r="V30" i="18"/>
  <c r="W30" i="18"/>
  <c r="G8" i="19"/>
  <c r="W8" i="19" s="1"/>
  <c r="H8" i="19"/>
  <c r="L8" i="19"/>
  <c r="M8" i="19"/>
  <c r="Q8" i="19"/>
  <c r="R8" i="19"/>
  <c r="V8" i="19"/>
  <c r="G9" i="19"/>
  <c r="W9" i="19" s="1"/>
  <c r="H9" i="19"/>
  <c r="L9" i="19"/>
  <c r="M9" i="19"/>
  <c r="Q9" i="19"/>
  <c r="R9" i="19"/>
  <c r="V9" i="19"/>
  <c r="G10" i="19"/>
  <c r="W10" i="19" s="1"/>
  <c r="H10" i="19"/>
  <c r="L10" i="19"/>
  <c r="M10" i="19"/>
  <c r="Q10" i="19"/>
  <c r="R10" i="19"/>
  <c r="V10" i="19"/>
  <c r="G11" i="19"/>
  <c r="W11" i="19" s="1"/>
  <c r="H11" i="19"/>
  <c r="L11" i="19"/>
  <c r="M11" i="19"/>
  <c r="Q11" i="19"/>
  <c r="R11" i="19"/>
  <c r="V11" i="19"/>
  <c r="G12" i="19"/>
  <c r="W12" i="19" s="1"/>
  <c r="H12" i="19"/>
  <c r="L12" i="19"/>
  <c r="M12" i="19"/>
  <c r="Q12" i="19"/>
  <c r="R12" i="19"/>
  <c r="V12" i="19"/>
  <c r="G13" i="19"/>
  <c r="W13" i="19" s="1"/>
  <c r="H13" i="19"/>
  <c r="L13" i="19"/>
  <c r="M13" i="19"/>
  <c r="Q13" i="19"/>
  <c r="R13" i="19"/>
  <c r="V13" i="19"/>
  <c r="G14" i="19"/>
  <c r="W14" i="19" s="1"/>
  <c r="H14" i="19"/>
  <c r="L14" i="19"/>
  <c r="M14" i="19"/>
  <c r="Q14" i="19"/>
  <c r="R14" i="19"/>
  <c r="V14" i="19"/>
  <c r="G15" i="19"/>
  <c r="W15" i="19" s="1"/>
  <c r="H15" i="19"/>
  <c r="L15" i="19"/>
  <c r="M15" i="19"/>
  <c r="Q15" i="19"/>
  <c r="R15" i="19"/>
  <c r="V15" i="19"/>
  <c r="G16" i="19"/>
  <c r="W16" i="19" s="1"/>
  <c r="H16" i="19"/>
  <c r="L16" i="19"/>
  <c r="M16" i="19"/>
  <c r="Q16" i="19"/>
  <c r="R16" i="19"/>
  <c r="V16" i="19"/>
  <c r="G17" i="19"/>
  <c r="W17" i="19" s="1"/>
  <c r="H17" i="19"/>
  <c r="L17" i="19"/>
  <c r="M17" i="19"/>
  <c r="Q17" i="19"/>
  <c r="R17" i="19"/>
  <c r="V17" i="19"/>
  <c r="G18" i="19"/>
  <c r="W18" i="19" s="1"/>
  <c r="H18" i="19"/>
  <c r="L18" i="19"/>
  <c r="M18" i="19"/>
  <c r="Q18" i="19"/>
  <c r="R18" i="19"/>
  <c r="V18" i="19"/>
  <c r="G19" i="19"/>
  <c r="W19" i="19" s="1"/>
  <c r="H19" i="19"/>
  <c r="L19" i="19"/>
  <c r="M19" i="19"/>
  <c r="Q19" i="19"/>
  <c r="R19" i="19"/>
  <c r="V19" i="19"/>
  <c r="G20" i="19"/>
  <c r="W20" i="19" s="1"/>
  <c r="H20" i="19"/>
  <c r="L20" i="19"/>
  <c r="M20" i="19"/>
  <c r="Q20" i="19"/>
  <c r="R20" i="19"/>
  <c r="V20" i="19"/>
  <c r="G21" i="19"/>
  <c r="W21" i="19" s="1"/>
  <c r="H21" i="19"/>
  <c r="L21" i="19"/>
  <c r="M21" i="19"/>
  <c r="Q21" i="19"/>
  <c r="R21" i="19"/>
  <c r="V21" i="19"/>
  <c r="G22" i="19"/>
  <c r="W22" i="19" s="1"/>
  <c r="H22" i="19"/>
  <c r="L22" i="19"/>
  <c r="M22" i="19"/>
  <c r="Q22" i="19"/>
  <c r="R22" i="19"/>
  <c r="V22" i="19"/>
  <c r="G23" i="19"/>
  <c r="W23" i="19" s="1"/>
  <c r="H23" i="19"/>
  <c r="L23" i="19"/>
  <c r="M23" i="19"/>
  <c r="Q23" i="19"/>
  <c r="R23" i="19"/>
  <c r="V23" i="19"/>
  <c r="G24" i="19"/>
  <c r="W24" i="19" s="1"/>
  <c r="H24" i="19"/>
  <c r="L24" i="19"/>
  <c r="M24" i="19"/>
  <c r="Q24" i="19"/>
  <c r="R24" i="19"/>
  <c r="V24" i="19"/>
  <c r="G25" i="19"/>
  <c r="W25" i="19" s="1"/>
  <c r="H25" i="19"/>
  <c r="L25" i="19"/>
  <c r="M25" i="19"/>
  <c r="Q25" i="19"/>
  <c r="R25" i="19"/>
  <c r="V25" i="19"/>
  <c r="G26" i="19"/>
  <c r="W26" i="19" s="1"/>
  <c r="H26" i="19"/>
  <c r="L26" i="19"/>
  <c r="M26" i="19"/>
  <c r="Q26" i="19"/>
  <c r="R26" i="19"/>
  <c r="V26" i="19"/>
  <c r="G27" i="19"/>
  <c r="W27" i="19" s="1"/>
  <c r="H27" i="19"/>
  <c r="L27" i="19"/>
  <c r="M27" i="19"/>
  <c r="Q27" i="19"/>
  <c r="R27" i="19"/>
  <c r="V27" i="19"/>
  <c r="G28" i="19"/>
  <c r="W28" i="19" s="1"/>
  <c r="H28" i="19"/>
  <c r="L28" i="19"/>
  <c r="M28" i="19"/>
  <c r="Q28" i="19"/>
  <c r="R28" i="19"/>
  <c r="V28" i="19"/>
  <c r="G29" i="19"/>
  <c r="W29" i="19" s="1"/>
  <c r="H29" i="19"/>
  <c r="L29" i="19"/>
  <c r="M29" i="19"/>
  <c r="Q29" i="19"/>
  <c r="R29" i="19"/>
  <c r="V29" i="19"/>
  <c r="G30" i="19"/>
  <c r="W30" i="19" s="1"/>
  <c r="H30" i="19"/>
  <c r="L30" i="19"/>
  <c r="M30" i="19"/>
  <c r="Q30" i="19"/>
  <c r="R30" i="19"/>
  <c r="V30" i="19"/>
  <c r="G31" i="19"/>
  <c r="W31" i="19" s="1"/>
  <c r="H31" i="19"/>
  <c r="L31" i="19"/>
  <c r="M31" i="19"/>
  <c r="Q31" i="19"/>
  <c r="R31" i="19"/>
  <c r="V31" i="19"/>
  <c r="G32" i="19"/>
  <c r="W32" i="19" s="1"/>
  <c r="H32" i="19"/>
  <c r="L32" i="19"/>
  <c r="M32" i="19"/>
  <c r="Q32" i="19"/>
  <c r="R32" i="19"/>
  <c r="V32" i="19"/>
  <c r="G33" i="19"/>
  <c r="W33" i="19" s="1"/>
  <c r="H33" i="19"/>
  <c r="L33" i="19"/>
  <c r="M33" i="19"/>
  <c r="Q33" i="19"/>
  <c r="R33" i="19"/>
  <c r="V33" i="19"/>
  <c r="G34" i="19"/>
  <c r="W34" i="19" s="1"/>
  <c r="H34" i="19"/>
  <c r="L34" i="19"/>
  <c r="M34" i="19"/>
  <c r="Q34" i="19"/>
  <c r="R34" i="19"/>
  <c r="V34" i="19"/>
  <c r="G35" i="19"/>
  <c r="W35" i="19" s="1"/>
  <c r="H35" i="19"/>
  <c r="L35" i="19"/>
  <c r="M35" i="19"/>
  <c r="Q35" i="19"/>
  <c r="R35" i="19"/>
  <c r="V35" i="19"/>
  <c r="G36" i="19"/>
  <c r="W36" i="19" s="1"/>
  <c r="H36" i="19"/>
  <c r="L36" i="19"/>
  <c r="M36" i="19"/>
  <c r="Q36" i="19"/>
  <c r="R36" i="19"/>
  <c r="V36" i="19"/>
  <c r="G37" i="19"/>
  <c r="W37" i="19" s="1"/>
  <c r="H37" i="19"/>
  <c r="L37" i="19"/>
  <c r="M37" i="19"/>
  <c r="Q37" i="19"/>
  <c r="R37" i="19"/>
  <c r="V37" i="19"/>
  <c r="G38" i="19"/>
  <c r="W38" i="19" s="1"/>
  <c r="H38" i="19"/>
  <c r="L38" i="19"/>
  <c r="M38" i="19"/>
  <c r="Q38" i="19"/>
  <c r="R38" i="19"/>
  <c r="V38" i="19"/>
  <c r="G39" i="19"/>
  <c r="W39" i="19" s="1"/>
  <c r="H39" i="19"/>
  <c r="L39" i="19"/>
  <c r="M39" i="19"/>
  <c r="Q39" i="19"/>
  <c r="R39" i="19"/>
  <c r="V39" i="19"/>
  <c r="G40" i="19"/>
  <c r="W40" i="19" s="1"/>
  <c r="H40" i="19"/>
  <c r="L40" i="19"/>
  <c r="M40" i="19"/>
  <c r="Q40" i="19"/>
  <c r="R40" i="19"/>
  <c r="V40" i="19"/>
  <c r="G41" i="19"/>
  <c r="W41" i="19" s="1"/>
  <c r="H41" i="19"/>
  <c r="L41" i="19"/>
  <c r="M41" i="19"/>
  <c r="Q41" i="19"/>
  <c r="R41" i="19"/>
  <c r="V41" i="19"/>
  <c r="G42" i="19"/>
  <c r="W42" i="19" s="1"/>
  <c r="H42" i="19"/>
  <c r="L42" i="19"/>
  <c r="M42" i="19"/>
  <c r="Q42" i="19"/>
  <c r="R42" i="19"/>
  <c r="V42" i="19"/>
  <c r="G43" i="19"/>
  <c r="W43" i="19" s="1"/>
  <c r="H43" i="19"/>
  <c r="L43" i="19"/>
  <c r="M43" i="19"/>
  <c r="Q43" i="19"/>
  <c r="R43" i="19"/>
  <c r="V43" i="19"/>
  <c r="G44" i="19"/>
  <c r="W44" i="19" s="1"/>
  <c r="H44" i="19"/>
  <c r="L44" i="19"/>
  <c r="M44" i="19"/>
  <c r="Q44" i="19"/>
  <c r="R44" i="19"/>
  <c r="V44" i="19"/>
  <c r="G45" i="19"/>
  <c r="W45" i="19" s="1"/>
  <c r="H45" i="19"/>
  <c r="L45" i="19"/>
  <c r="M45" i="19"/>
  <c r="Q45" i="19"/>
  <c r="R45" i="19"/>
  <c r="V45" i="19"/>
  <c r="G46" i="19"/>
  <c r="W46" i="19" s="1"/>
  <c r="H46" i="19"/>
  <c r="L46" i="19"/>
  <c r="M46" i="19"/>
  <c r="Q46" i="19"/>
  <c r="R46" i="19"/>
  <c r="V46" i="19"/>
  <c r="G47" i="19"/>
  <c r="W47" i="19" s="1"/>
  <c r="H47" i="19"/>
  <c r="L47" i="19"/>
  <c r="M47" i="19"/>
  <c r="Q47" i="19"/>
  <c r="R47" i="19"/>
  <c r="V47" i="19"/>
  <c r="G48" i="19"/>
  <c r="W48" i="19" s="1"/>
  <c r="H48" i="19"/>
  <c r="L48" i="19"/>
  <c r="M48" i="19"/>
  <c r="Q48" i="19"/>
  <c r="R48" i="19"/>
  <c r="V48" i="19"/>
  <c r="G49" i="19"/>
  <c r="W49" i="19" s="1"/>
  <c r="H49" i="19"/>
  <c r="L49" i="19"/>
  <c r="M49" i="19"/>
  <c r="Q49" i="19"/>
  <c r="R49" i="19"/>
  <c r="V49" i="19"/>
  <c r="G50" i="19"/>
  <c r="W50" i="19" s="1"/>
  <c r="H50" i="19"/>
  <c r="L50" i="19"/>
  <c r="M50" i="19"/>
  <c r="Q50" i="19"/>
  <c r="R50" i="19"/>
  <c r="V50" i="19"/>
  <c r="G51" i="19"/>
  <c r="W51" i="19" s="1"/>
  <c r="H51" i="19"/>
  <c r="L51" i="19"/>
  <c r="M51" i="19"/>
  <c r="Q51" i="19"/>
  <c r="R51" i="19"/>
  <c r="V51" i="19"/>
  <c r="V7" i="19"/>
  <c r="R7" i="19"/>
  <c r="Q7" i="19"/>
  <c r="M7" i="19"/>
  <c r="L7" i="19"/>
  <c r="H7" i="19"/>
  <c r="G7" i="19"/>
  <c r="B16" i="6"/>
  <c r="B17" i="6"/>
  <c r="B18" i="6"/>
  <c r="V7" i="18"/>
  <c r="R7" i="18"/>
  <c r="Q7" i="18"/>
  <c r="M7" i="18"/>
  <c r="L7" i="18"/>
  <c r="H7" i="18"/>
  <c r="G7" i="18"/>
  <c r="V7" i="17"/>
  <c r="R7" i="17"/>
  <c r="Q7" i="17"/>
  <c r="Q6" i="17" s="1"/>
  <c r="M7" i="17"/>
  <c r="L7" i="17"/>
  <c r="H7" i="17"/>
  <c r="G7" i="17"/>
  <c r="W7" i="17" s="1"/>
  <c r="F17" i="2"/>
  <c r="F18" i="2"/>
  <c r="F19" i="2"/>
  <c r="F20" i="2"/>
  <c r="F21" i="2"/>
  <c r="F11" i="2"/>
  <c r="F12" i="2"/>
  <c r="F13" i="2"/>
  <c r="F14" i="2"/>
  <c r="F15" i="2"/>
  <c r="F16" i="2"/>
  <c r="G6" i="19" l="1"/>
  <c r="Q6" i="19"/>
  <c r="W7" i="19"/>
  <c r="Q6" i="18"/>
  <c r="V6" i="19"/>
  <c r="W7" i="18"/>
  <c r="W6" i="18"/>
  <c r="L6" i="18"/>
  <c r="L6" i="17"/>
  <c r="V6" i="17"/>
  <c r="G6" i="17"/>
  <c r="L6" i="19"/>
  <c r="G6" i="18"/>
  <c r="W6" i="17"/>
  <c r="B15" i="6"/>
  <c r="B14" i="6"/>
  <c r="B13" i="6"/>
  <c r="B12" i="6"/>
  <c r="B11" i="6"/>
  <c r="B10" i="6"/>
  <c r="B9" i="6"/>
  <c r="B8" i="6"/>
  <c r="B7" i="6"/>
  <c r="W6" i="19" l="1"/>
  <c r="V7" i="16"/>
  <c r="R7" i="16"/>
  <c r="Q7" i="16"/>
  <c r="M7" i="16"/>
  <c r="L7" i="16"/>
  <c r="H7" i="16"/>
  <c r="G7" i="16"/>
  <c r="V7" i="15"/>
  <c r="R7" i="15"/>
  <c r="Q7" i="15"/>
  <c r="M7" i="15"/>
  <c r="L7" i="15"/>
  <c r="H7" i="15"/>
  <c r="G7" i="15"/>
  <c r="V7" i="14"/>
  <c r="R7" i="14"/>
  <c r="Q7" i="14"/>
  <c r="M7" i="14"/>
  <c r="L7" i="14"/>
  <c r="H7" i="14"/>
  <c r="G7" i="14"/>
  <c r="V7" i="13"/>
  <c r="R7" i="13"/>
  <c r="Q7" i="13"/>
  <c r="M7" i="13"/>
  <c r="L7" i="13"/>
  <c r="H7" i="13"/>
  <c r="G7" i="13"/>
  <c r="V7" i="12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M7" i="10"/>
  <c r="L7" i="10"/>
  <c r="H7" i="10"/>
  <c r="G7" i="10"/>
  <c r="V7" i="9"/>
  <c r="V6" i="9" s="1"/>
  <c r="R7" i="9"/>
  <c r="Q7" i="9"/>
  <c r="M7" i="9"/>
  <c r="L7" i="9"/>
  <c r="H7" i="9"/>
  <c r="G7" i="9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0" i="2"/>
  <c r="H9" i="2"/>
  <c r="W7" i="13" l="1"/>
  <c r="W7" i="11"/>
  <c r="W7" i="15"/>
  <c r="W6" i="15" s="1"/>
  <c r="W7" i="14"/>
  <c r="V6" i="11"/>
  <c r="V6" i="13"/>
  <c r="L6" i="15"/>
  <c r="V6" i="15"/>
  <c r="W7" i="16"/>
  <c r="W6" i="16" s="1"/>
  <c r="W7" i="6"/>
  <c r="Q6" i="6"/>
  <c r="V6" i="10"/>
  <c r="W7" i="12"/>
  <c r="V6" i="12"/>
  <c r="W7" i="9"/>
  <c r="L6" i="13"/>
  <c r="V6" i="14"/>
  <c r="V6" i="16"/>
  <c r="L6" i="6"/>
  <c r="L6" i="11"/>
  <c r="L6" i="12"/>
  <c r="L6" i="14"/>
  <c r="L6" i="16"/>
  <c r="Q6" i="9"/>
  <c r="F7" i="2"/>
  <c r="L6" i="9"/>
  <c r="Q6" i="11"/>
  <c r="Q6" i="12"/>
  <c r="Q6" i="13"/>
  <c r="Q6" i="14"/>
  <c r="Q6" i="15"/>
  <c r="Q6" i="16"/>
  <c r="Q6" i="10"/>
  <c r="W7" i="10"/>
  <c r="L6" i="10"/>
  <c r="G6" i="16"/>
  <c r="G6" i="15"/>
  <c r="G6" i="14"/>
  <c r="G6" i="13"/>
  <c r="G6" i="12"/>
  <c r="G6" i="11"/>
  <c r="G6" i="10"/>
  <c r="G6" i="9"/>
  <c r="G6" i="6"/>
  <c r="K5" i="5"/>
  <c r="C6" i="2" s="1"/>
  <c r="W6" i="11" l="1"/>
  <c r="W6" i="6"/>
  <c r="W6" i="12"/>
  <c r="W6" i="14"/>
  <c r="W6" i="13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<sst xmlns="http://schemas.openxmlformats.org/spreadsheetml/2006/main" count="2111" uniqueCount="461">
  <si>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</si>
  <si>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</si>
  <si>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</si>
  <si>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</si>
  <si>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</si>
  <si>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</si>
  <si>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</si>
  <si>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</si>
  <si>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</si>
  <si>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</si>
  <si>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</si>
  <si>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</si>
  <si>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</si>
  <si>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</si>
  <si>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</si>
  <si>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</si>
  <si>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</si>
  <si>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</si>
  <si>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</si>
  <si>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</si>
  <si>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</si>
  <si>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</si>
  <si>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</si>
  <si>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</si>
  <si>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</si>
  <si>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</si>
  <si>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</si>
  <si>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</si>
  <si>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</si>
  <si>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</si>
  <si>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</si>
  <si>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</si>
  <si>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</si>
  <si>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</si>
  <si>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</si>
  <si>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</si>
  <si>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</si>
  <si>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</si>
  <si>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</si>
  <si>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</si>
  <si>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</si>
  <si>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</si>
  <si>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</si>
  <si>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</si>
  <si>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</si>
  <si>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</si>
  <si>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</si>
  <si>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</si>
  <si>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</si>
  <si>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</si>
  <si>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</si>
  <si>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</si>
  <si>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</si>
  <si>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</si>
  <si>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</si>
  <si>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</si>
  <si>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</si>
  <si>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</si>
  <si>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</si>
  <si>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</si>
  <si>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</si>
  <si>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</si>
  <si>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</si>
  <si>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</si>
  <si>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</si>
  <si>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</si>
  <si>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</si>
  <si>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</si>
  <si>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</si>
  <si>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</si>
  <si>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</si>
  <si>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</si>
  <si>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</si>
  <si>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</si>
  <si>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</si>
  <si>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</si>
  <si>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</si>
  <si>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</si>
  <si>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</si>
  <si>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</si>
  <si>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</si>
  <si>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</si>
  <si>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</si>
  <si>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</si>
  <si>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</si>
  <si>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</si>
  <si>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</si>
  <si>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 xml:space="preserve">Língua Portuguesa </t>
  </si>
  <si>
    <t>Secretaria de Estado da Fazenda do Espírito Santo</t>
  </si>
  <si>
    <t>27 de Maio</t>
  </si>
  <si>
    <t>Fundação Getúlio Vargas - FGV</t>
  </si>
  <si>
    <t>Fiscal</t>
  </si>
  <si>
    <t>Nível Superior</t>
  </si>
  <si>
    <t>de R$ 12.492,19 a R$ 23.767,40</t>
  </si>
  <si>
    <t>50 vagas + CR</t>
  </si>
  <si>
    <t>de 31 de maio a 05 de julho de 2021</t>
  </si>
  <si>
    <t>29 de agosto de 2021</t>
  </si>
  <si>
    <t>EDITAL N° 01</t>
  </si>
  <si>
    <t>Raciocínio Lógico e Matemática Financeira</t>
  </si>
  <si>
    <t>Direito Empresarial</t>
  </si>
  <si>
    <t>Direito Constitucional</t>
  </si>
  <si>
    <t>Direito Administrativo</t>
  </si>
  <si>
    <t>Direito Civil e Penal</t>
  </si>
  <si>
    <t>Contabilidade Geral</t>
  </si>
  <si>
    <t>Direito Tributário</t>
  </si>
  <si>
    <t>Legislação Tributária do Espirito Santo</t>
  </si>
  <si>
    <t>Contabilidade Avançada e de Custos</t>
  </si>
  <si>
    <t>Auditoria Tributária</t>
  </si>
  <si>
    <t>CE</t>
  </si>
  <si>
    <t>Tecnologia da Informação Aplicada à Auditoria Tributária</t>
  </si>
  <si>
    <t>Interpretação e compreensão de texto.</t>
  </si>
  <si>
    <t>Ortografia oficial.</t>
  </si>
  <si>
    <t>Acentuação gráfica.</t>
  </si>
  <si>
    <t>Pontuação.</t>
  </si>
  <si>
    <t>Classes de palavras: substantivo, adjetivo, numeral, pronome, verbo, advérbio, preposição e conjunção: emprego e sentido que imprimem às relações que estabelecem.</t>
  </si>
  <si>
    <t>Vozes verbais.</t>
  </si>
  <si>
    <t>Concordância verbal e nominal.</t>
  </si>
  <si>
    <t>Regência verbal e nominal.</t>
  </si>
  <si>
    <t>Sintaxe: processos de coordenação e subordinação.</t>
  </si>
  <si>
    <t>Ocorrência de crase.</t>
  </si>
  <si>
    <t>Vocabulário.</t>
  </si>
  <si>
    <t>Sinônimos e antônimos.</t>
  </si>
  <si>
    <t>Sentido próprio e figurado das palavras.</t>
  </si>
  <si>
    <t>Escritura de frases.</t>
  </si>
  <si>
    <t>Tipos de textos.</t>
  </si>
  <si>
    <t>Modos de organização discursiva: descrição, narração, exposição e argumentação.</t>
  </si>
  <si>
    <t>Características básicas dos textos.</t>
  </si>
  <si>
    <t>Raciocínio Lógico:</t>
  </si>
  <si>
    <t>Noções sobre lógica:</t>
  </si>
  <si>
    <t>Proposições.</t>
  </si>
  <si>
    <t>Conectivos.</t>
  </si>
  <si>
    <t>Equivalências.</t>
  </si>
  <si>
    <t>Argumentos.</t>
  </si>
  <si>
    <t>Diagrama e Conjuntos.</t>
  </si>
  <si>
    <t>Matemática Financeira:</t>
  </si>
  <si>
    <t>Juros simples.</t>
  </si>
  <si>
    <t>Montante e juros.</t>
  </si>
  <si>
    <t>Taxa real e taxa efetiva.</t>
  </si>
  <si>
    <t>Taxas equivalentes.</t>
  </si>
  <si>
    <t>Capitais equivalentes.</t>
  </si>
  <si>
    <t>Juros compostos.</t>
  </si>
  <si>
    <t>Capitalização contínua.</t>
  </si>
  <si>
    <t>Descontos:</t>
  </si>
  <si>
    <t>simples e composto.</t>
  </si>
  <si>
    <t>Desconto racional e desconto comercial.</t>
  </si>
  <si>
    <t>Amortizações.</t>
  </si>
  <si>
    <t>Sistema francês.</t>
  </si>
  <si>
    <t>Sistema de amortização constante.</t>
  </si>
  <si>
    <t>Sistema misto.</t>
  </si>
  <si>
    <t>Fluxo de caixa.</t>
  </si>
  <si>
    <t>Valor atual.</t>
  </si>
  <si>
    <t xml:space="preserve">Taxa interna de retorno. </t>
  </si>
  <si>
    <t>Direito Empresarial:</t>
  </si>
  <si>
    <t>Do Direito da Empresa:</t>
  </si>
  <si>
    <t>Da distinção entre sociedade empresária e não empresária.</t>
  </si>
  <si>
    <t>Do conceito de Empresa.</t>
  </si>
  <si>
    <t>Do Empresário.</t>
  </si>
  <si>
    <t>Da caracterização e da inscrição.</t>
  </si>
  <si>
    <t>Da Capacidade.</t>
  </si>
  <si>
    <t>Do Empresário Rural.</t>
  </si>
  <si>
    <t>Da Sociedade:</t>
  </si>
  <si>
    <t>Disposições Gerais.</t>
  </si>
  <si>
    <t>Desconsideração da personalidade jurídica da sociedade empresária.</t>
  </si>
  <si>
    <t>Da sociedade não personificada:</t>
  </si>
  <si>
    <t>Da sociedade em Comum.</t>
  </si>
  <si>
    <t>Da Sociedade em Conta de Participação.</t>
  </si>
  <si>
    <t>Da Sociedade Personificada:</t>
  </si>
  <si>
    <t>Da Sociedade Simples.</t>
  </si>
  <si>
    <t>Da Sociedade em Nome Coletivo.</t>
  </si>
  <si>
    <t>Da Sociedade em Comandita Simples.</t>
  </si>
  <si>
    <t>Da Sociedade Limitada.</t>
  </si>
  <si>
    <t>Da Empresa Individual de Responsabilidade Limitada.</t>
  </si>
  <si>
    <t>Lei nº 6.404/1976, que dispõe sobre as Sociedades por Ações:</t>
  </si>
  <si>
    <t>da Sociedade Anônima e da Sociedade em Comandita por Ações.</t>
  </si>
  <si>
    <t>Da Sociedade Cooperativa.</t>
  </si>
  <si>
    <t>Das Sociedades Coligadas e Controladas.</t>
  </si>
  <si>
    <t>Da Dissolução, Liquidação e Extinção da Sociedade.</t>
  </si>
  <si>
    <t>Da Transformação, Da Incorporação, Da Fusão e Da Cisão das Sociedades.</t>
  </si>
  <si>
    <t>Da Sociedade pendente de Autorização.</t>
  </si>
  <si>
    <t>Do estabelecimento: Disposições Gerais.</t>
  </si>
  <si>
    <t>Dos Institutos Complementares:</t>
  </si>
  <si>
    <t>Do Registro Empresar ial e das Juntas Comerciais.</t>
  </si>
  <si>
    <t>Do Nome Empresarial.</t>
  </si>
  <si>
    <t>Dos Prepostos.</t>
  </si>
  <si>
    <t>Da Escrituração.</t>
  </si>
  <si>
    <t>Lei Complementar nº 123/2006, que institui o Estatuto Nacional da Microempresa e da Empresa de Pequeno Porte: do Microempreendedor Individual, do Pequeno Empresário e da Microempresa e da Empresa de Pequeno Porte.</t>
  </si>
  <si>
    <t>Teoria dos títulos decrédito e institutos cambiários: saque ou emissão, aceite, endosso e aval.</t>
  </si>
  <si>
    <t>Protesto.</t>
  </si>
  <si>
    <t>Nota promissória.</t>
  </si>
  <si>
    <t>Duplicata e duplicata escritural.</t>
  </si>
  <si>
    <t>Lei nº 11.101/2005, que regula a recuperação judicial, a extrajudicial e a falência do empresário e da sociedade empresária.</t>
  </si>
  <si>
    <t>Parcelamento de débitos de devedor em recuperação judicial.</t>
  </si>
  <si>
    <t>Conceitos de teoria do Estado.</t>
  </si>
  <si>
    <t>Princípios do Estado Democrático de Direito.</t>
  </si>
  <si>
    <t>Conceito e tipos de constituição.</t>
  </si>
  <si>
    <t>Interpretação do texto constitucional.</t>
  </si>
  <si>
    <t>Norma constitucional.</t>
  </si>
  <si>
    <t>Poder constituinte originário e derivado.</t>
  </si>
  <si>
    <t>Controle de constitucionalidade.</t>
  </si>
  <si>
    <t>Ação declaratória de constitucionalidade.</t>
  </si>
  <si>
    <t>Ação direta de inconstitucionalidade.</t>
  </si>
  <si>
    <t>Ação direta de inconstitucionalidade por omissão.</t>
  </si>
  <si>
    <t>Arguição de descumprimento de preceito fundamental.</t>
  </si>
  <si>
    <t>Representação de Inconstitucionalidade perante o Tribunal de Justiça.</t>
  </si>
  <si>
    <t>Princípios fundamentais.</t>
  </si>
  <si>
    <t>Direitos e Deveres individuais e coletivos.</t>
  </si>
  <si>
    <t>Habeas corpus.</t>
  </si>
  <si>
    <t>Mandado de segurança.</t>
  </si>
  <si>
    <t>Direito de petição.</t>
  </si>
  <si>
    <t>Mandado de injunção.</t>
  </si>
  <si>
    <t>Ação popular.</t>
  </si>
  <si>
    <t>Ação civil pública.</t>
  </si>
  <si>
    <t>Habeas data.</t>
  </si>
  <si>
    <t>Direitos sociais.</t>
  </si>
  <si>
    <t>Nacionalidade.</t>
  </si>
  <si>
    <t>Direitos políticos.</t>
  </si>
  <si>
    <t>Organização do Estado:</t>
  </si>
  <si>
    <t>Organização Político-Administrativa;</t>
  </si>
  <si>
    <t>União;</t>
  </si>
  <si>
    <t>Estados;</t>
  </si>
  <si>
    <t>Distrito Federal e Municípios.</t>
  </si>
  <si>
    <t>O federalismo no Brasil.</t>
  </si>
  <si>
    <t>Intervenção nos Estados e Municípios.</t>
  </si>
  <si>
    <t>Administração pública, disposições gerais e servidores públicos civis.</t>
  </si>
  <si>
    <t>Sistemas de governo.</t>
  </si>
  <si>
    <t>Poder Legislativo, Poder Executivo e Poder Judiciário.</t>
  </si>
  <si>
    <t>Processo legislativo.</t>
  </si>
  <si>
    <t>Ministério Público e demais funções essenciais à justiça.</t>
  </si>
  <si>
    <t>Sistema Tributário Nacional.</t>
  </si>
  <si>
    <t>Repartição de receitas tributárias.</t>
  </si>
  <si>
    <t>Orçamento e Finanças Públicas.</t>
  </si>
  <si>
    <t>Princípios gerais da atividade econômica e financeira.</t>
  </si>
  <si>
    <t>Ordem social.</t>
  </si>
  <si>
    <t xml:space="preserve">Constituição do Estado do Espírito Santo. </t>
  </si>
  <si>
    <t>Princípios de Direito Administrativo.</t>
  </si>
  <si>
    <t>Atos Administrativos.</t>
  </si>
  <si>
    <t>Poderes administrativos.</t>
  </si>
  <si>
    <t>Organização Administrativa.</t>
  </si>
  <si>
    <t>Administração Direta e Indireta.</t>
  </si>
  <si>
    <t>Contratos Administrativos.</t>
  </si>
  <si>
    <t>Licitações.</t>
  </si>
  <si>
    <t>Lei nº 14.133/2021.</t>
  </si>
  <si>
    <t>Lei nº 8.666/1993.</t>
  </si>
  <si>
    <t>Lei nº 10.520/2002 e demais disposições normativas relativas ao pregão.</t>
  </si>
  <si>
    <t>Lei nº 13.979/2020.</t>
  </si>
  <si>
    <t>Regime Diferenciado de Contratações Públicas.</t>
  </si>
  <si>
    <t>Parcerias Voluntárias:</t>
  </si>
  <si>
    <t>Lei nº 13.019/2014.</t>
  </si>
  <si>
    <t>Processo administrativo.</t>
  </si>
  <si>
    <t>Agentes Públicos.</t>
  </si>
  <si>
    <t>Intervenção do Estado sobre a propriedade privada.</t>
  </si>
  <si>
    <t>Bens públicos.</t>
  </si>
  <si>
    <t>Serviços Públicos.</t>
  </si>
  <si>
    <t>Entidades do Terceiro Setor.</t>
  </si>
  <si>
    <t>Responsabilidade Civil do Estado.</t>
  </si>
  <si>
    <t>Controle da Administração Pública.</t>
  </si>
  <si>
    <t>Tribunais de Contas.</t>
  </si>
  <si>
    <t>Improbidade Administrativa.</t>
  </si>
  <si>
    <t>Lei nº 12.846/2013 (Lei Anticorrupção).</t>
  </si>
  <si>
    <t>Intervenção do Estado no Domínio Econômico.</t>
  </si>
  <si>
    <t>Lei Complementar nº 101/2000 (Lei de Responsabilidade Fiscal).</t>
  </si>
  <si>
    <t>Lei de acesso à informação (Lei n° 12.527/2011).</t>
  </si>
  <si>
    <t xml:space="preserve">Regime Jurídico dos Servidores Públicos Civis do Estado do Espírito Santo – Lei Complementar 46, de 31 de janeiro de 1994. </t>
  </si>
  <si>
    <t>Direito Civil:</t>
  </si>
  <si>
    <t>Lei: Vigência.</t>
  </si>
  <si>
    <t>Aplicação e conflitos da lei no tempo e no espaço.</t>
  </si>
  <si>
    <t>Integração e interpretação.</t>
  </si>
  <si>
    <t>Princípios jurídicos.</t>
  </si>
  <si>
    <t>Lei de Introdução às Normas do Direito Brasileiro.</t>
  </si>
  <si>
    <t>Das Pessoas Naturais:</t>
  </si>
  <si>
    <t>Da personalidade e da capacidade. Dos direitos de personalidade.</t>
  </si>
  <si>
    <t>Das Pessoas Jurídicas: Disposições Gerais.</t>
  </si>
  <si>
    <t>Do Domicílio.</t>
  </si>
  <si>
    <t>Dos Bens.</t>
  </si>
  <si>
    <t>Dos Fatos Jurídicos: Do Negócio Jurídico.</t>
  </si>
  <si>
    <t>Dos Atos Jurídicos Lícitos.</t>
  </si>
  <si>
    <t>Dos Atos Ilícitos.</t>
  </si>
  <si>
    <t>Da Prescrição e Da Decadência.</t>
  </si>
  <si>
    <t>Da Doação.</t>
  </si>
  <si>
    <t>Dos Atos Unilaterais.</t>
  </si>
  <si>
    <t>Da Responsabilidade Civil.</t>
  </si>
  <si>
    <t>Do Direito Das Coisas.</t>
  </si>
  <si>
    <t>Do Direito de Família: Do Direito Patrimonial.</t>
  </si>
  <si>
    <t>Do Direito Das Sucessões.</t>
  </si>
  <si>
    <t>Direito Penal: Lei Penal.</t>
  </si>
  <si>
    <t>Aplicação da lei penal no tempo e no espaço.</t>
  </si>
  <si>
    <t>Crime: conceito;</t>
  </si>
  <si>
    <t>elementos;</t>
  </si>
  <si>
    <t>relação de causalidade;</t>
  </si>
  <si>
    <t>tipo e tipicidade;</t>
  </si>
  <si>
    <t>antijuridicidade;</t>
  </si>
  <si>
    <t>culpabilidade;</t>
  </si>
  <si>
    <t>dolo e culpa;</t>
  </si>
  <si>
    <t>excludentes da culpabilidade;</t>
  </si>
  <si>
    <t>extinção da punibilidade.</t>
  </si>
  <si>
    <t>Dos Crimes contra a Administração Pública.</t>
  </si>
  <si>
    <t>Conceito e classificação.</t>
  </si>
  <si>
    <t>Extensão penal do conceito de Administração Pública.</t>
  </si>
  <si>
    <t>Decreto-Lei nº 2.848/1940, Código Penal.</t>
  </si>
  <si>
    <t>Lei nº 8.137/1990, que define crimes contra a ordem tributária.</t>
  </si>
  <si>
    <t>Contabilidade Geral: Conceito, objeto, objetivos, campo de atuação e usuários da informação contábil.</t>
  </si>
  <si>
    <t>Estrutura Conceitual da Contabilidade de acordo com o Pronunciamento Técnico CPC 00.</t>
  </si>
  <si>
    <t>Apuração dos resultados.</t>
  </si>
  <si>
    <t>Regime de caixa e regime de competência.</t>
  </si>
  <si>
    <t>Componentes Patrimoniais: Ativo, Passivo e Patrimônio Líquido.</t>
  </si>
  <si>
    <t>Fatos Contábeis e Respectivas Variações Patrimoniais.</t>
  </si>
  <si>
    <t>Pronunciamentos Técnicos do CPC (Comitê de Pronunciamentos Contábeis).</t>
  </si>
  <si>
    <t>Demonstrações Contábeis - Balanço Patrimonial, Demonstração do Resultado do Exercício, Demonstração das Mutações do Patrimônio Líquido, Demonstração do Resultado Abrangente, Demonstração dos Fluxos de Caixa, Demonstração do Valor Adicionado Obrigatoriedade e apresentação, conteúdo dos Grupos e Subgrupos, classificação das Contas, critérios de Avaliação e Levantamento de acordo com a Lei nº 6.404/76 (Lei das Sociedades por Ações) modificada pelas Leis 11.638/07 e 11.941/09 e com os pronunciamentos técnicos do CPC.</t>
  </si>
  <si>
    <t>Demonstrações Consolidadas.</t>
  </si>
  <si>
    <t>Investimento em controlada e coligada.</t>
  </si>
  <si>
    <t>Redução ao valor recuperável.</t>
  </si>
  <si>
    <t>Ativo Imobilizado.</t>
  </si>
  <si>
    <t>Ativo Intangível.</t>
  </si>
  <si>
    <t>Avaliação e contabilização de itens patrimoniais.</t>
  </si>
  <si>
    <t>Notas Explicativas.</t>
  </si>
  <si>
    <t>Provisões, depreciações, amortizações e exaustão: cálculos e contabilização, apresentação no balanço e efeitos no resultado do exercício.</t>
  </si>
  <si>
    <t>Estoques: tipos de inventários, critérios e métodos de avaliação.</t>
  </si>
  <si>
    <t>Apuração do custo das mercadorias vendidas.</t>
  </si>
  <si>
    <t xml:space="preserve">Tratamento contábil dos tributos incidentes em operações de compras e vendas. </t>
  </si>
  <si>
    <t>Sistema Tributário Nacional na Constituição Federal.</t>
  </si>
  <si>
    <t>Dos Princípios Gerais.</t>
  </si>
  <si>
    <t>Espécies tributárias na Constituição: impostos, taxas, empréstimos compulsórios, contribuições.</t>
  </si>
  <si>
    <t>Das Limitações do Poder de Tributar.</t>
  </si>
  <si>
    <t>Princípios constitucionais tributários.</t>
  </si>
  <si>
    <t>Imunidades.</t>
  </si>
  <si>
    <t>Dos Impostos da União.</t>
  </si>
  <si>
    <t>Dos Impostos dos Estados e do Distrito Federal.</t>
  </si>
  <si>
    <t>Dos Impostos dos Municípios.</t>
  </si>
  <si>
    <t>Da Repartição das Receitas Tributárias.</t>
  </si>
  <si>
    <t>Código Tributário Nacional - Sistema Tributário Nacional no CTN.</t>
  </si>
  <si>
    <t>Competência Tributária: Disposições Gerais;</t>
  </si>
  <si>
    <t>Limitações da Competência Tributária: Disposições Gerais, Disposições Especiais.</t>
  </si>
  <si>
    <t>Impostos: definição - Disposições Gerais.</t>
  </si>
  <si>
    <t>Taxas.</t>
  </si>
  <si>
    <t>Contribuição de Melhoria.</t>
  </si>
  <si>
    <t>Normas Gerais de Direito Tributário.</t>
  </si>
  <si>
    <t>Legislação Tributária:</t>
  </si>
  <si>
    <t>Disposições Gerais: disposição preliminar;</t>
  </si>
  <si>
    <t>leis, tratados e Convenções Internacionais e Decretos;</t>
  </si>
  <si>
    <t>Normas Complementares.</t>
  </si>
  <si>
    <t>Vigência da Legislação Tributária.</t>
  </si>
  <si>
    <t>Aplicação da Legislação Tributária.</t>
  </si>
  <si>
    <t>Interpretação e Integração da Legislação Tributária.</t>
  </si>
  <si>
    <t>Obrigação Tributária: Disposições Gerais, Fato Gerador, Sujeito Ativo.</t>
  </si>
  <si>
    <t>Sujeito Passivo: disposições gerais, solidariedade, capacidade tributária, domicílio tributário.</t>
  </si>
  <si>
    <t>Responsabilidade Tributária: disposição geral, responsabilidade dos sucessores, responsabilidade de terceiros, responsabilidade por infrações.</t>
  </si>
  <si>
    <t>Crédito Tributário: Disposições Gerais.</t>
  </si>
  <si>
    <t>Constituição de Crédito Tributário: lançamento, modalidades de lançamento.</t>
  </si>
  <si>
    <t>Suspensão da exigibilidade do Crédito Tributário.</t>
  </si>
  <si>
    <t>Extinção do Crédito Tributário: modalidades de extinção, pagamento, pagamento indevido, demais modalidades de extinção.</t>
  </si>
  <si>
    <t>Exclusão de Crédito Tributário: disposições gerais, isenção, anistia.</t>
  </si>
  <si>
    <t>Garantias e Privilégios do Crédito Tributário: disposições gerais, preferências.</t>
  </si>
  <si>
    <t>Administração Tributária: Fiscalização, Dívida Ativa, Protesto de Certidões de Dívida Ativa.</t>
  </si>
  <si>
    <t>Certidões Negativas.</t>
  </si>
  <si>
    <t>Disposições Finais e Transitórias.</t>
  </si>
  <si>
    <t>Lei Complementar Federal nº 87/96. Lei Complementar Federal nº 24/75.</t>
  </si>
  <si>
    <t>Lei Complementar Federal nº 105/01.</t>
  </si>
  <si>
    <t>Lei Complementar Federal nº 116/03.</t>
  </si>
  <si>
    <t>Lei Complementar Federal nº 160/17.</t>
  </si>
  <si>
    <t xml:space="preserve">Simples Nacional (Lei Complementar nº 123/2006). </t>
  </si>
  <si>
    <t>Lei Estadual nº 7.000/2001, que dispõe sobre o Imposto sobre Operações Relativas à Circulação de Mercadorias e sobre Prestações de Serviços de Transporte Interestadual e Intermunicipal e de Comunicação - ICMS, e dá outras providências.</t>
  </si>
  <si>
    <t>Lei Estadual nº 10.011/2013, que dispõe sobre o Imposto sobre Transmissão Causa Mortis e Doação de Quaisquer Bens ou Direitos (ITCMD).</t>
  </si>
  <si>
    <t>Lei Estadual nº 6.999/2001, que dispõe sobre o imposto sobre a propriedade de veículos automotores – IPVA.</t>
  </si>
  <si>
    <t>Lei nº 7.001/2001, que define as taxas devidas ao estado em razão do exercício regular do poder de polícia e dá outras providências.</t>
  </si>
  <si>
    <t>Lei Complementar Estadual nº 884/2018, de 08 de janeiro de 2018, que institui o Código de Direitos, Garantias e Obrigações do Contribuinte no Estado do Espírito Santo.</t>
  </si>
  <si>
    <t xml:space="preserve">Decreto Estadual n.º 1.353-R/ 2004, que aprova o Regimento Interno do Conselho Estadual de Recursos Fiscais. </t>
  </si>
  <si>
    <t>Contabilidade Avançada: Conteúdo integral da disciplina Contabilidade Geral (Prova 1 - Conhecimentos Gerais), prevista neste Edital.</t>
  </si>
  <si>
    <t>Provisões Ativas e Passivas, Tratamento das Contingências Ativas e Passivas. Políticas Contábeis, Mudança de Estimativa e Retificação de Erro.</t>
  </si>
  <si>
    <t>Tratamento das Participações Societárias, conceito de coligadas e controladas, definição de influência significativa, métodos de avaliação, cálculos, apuração do resultado de equivalência patrimonial, tratamento dos lucros não realizados, recebimento de lucros ou dividendos de coligadas e controladas, contabilização.</t>
  </si>
  <si>
    <t>Efeitos das mudanças nas taxas de câmbio e conversão de demonstrações contábeis: Objetivo, alcance, definições, procedimentos, divulgação e demais aspectos.</t>
  </si>
  <si>
    <t>Conceitos e procedimentos: Filiais, agências, sucursais ou dependências no exterior.</t>
  </si>
  <si>
    <t>Conversão das demonstrações de uma entidade no exterior. Reorganização e reestruturação de empresas: Incorporação, fusão, cisão e extinção de empresas - Aspectos contábeis, fiscais, legais e societários da reestruturação social.</t>
  </si>
  <si>
    <t>Apuração e tratamento contábil da mais valia, do goodwill e do deságio: cálculos, amortizações e forma de evidenciação.</t>
  </si>
  <si>
    <t>Redução ao valor recuperável, mensuração, registro contábil, reversão.</t>
  </si>
  <si>
    <t>Debêntures, conceito, avaliação e tratamento contábil.</t>
  </si>
  <si>
    <t>Tratamento das partes beneficiárias.</t>
  </si>
  <si>
    <t>Tratamento de operações de arrendamento mercantil.</t>
  </si>
  <si>
    <t>Ativo Não Circulante Mantido para Venda, Operação Descontinuada e Propriedade para Investimento, conceitos e tratamento contábil.</t>
  </si>
  <si>
    <t>Ativos Intangíveis, conceito, apropriação, forma de avaliação e registros contábeis.</t>
  </si>
  <si>
    <t>Tratamento dos saldos existentes do ativo diferido e das Reservas de Reavaliação.</t>
  </si>
  <si>
    <t>Mensuração a Valor justo e apuração dos ativos líquidos - conceitos envolvidos, cálculos e apuração e tratamento contábil.</t>
  </si>
  <si>
    <t>Ajuste a valor presente: Objetivo, alcance, definições, procedimentos, divulgação e demais aspectos.</t>
  </si>
  <si>
    <t>Subvenção e Assistência governamentais - conceitos, tratamento contábil, avaliação e evidenciação.</t>
  </si>
  <si>
    <t>Contabilidade de Custos: Custo: conceito, nomenclaturas aplicáveis à contabilidade de custos, classificação dos custos e despesas, sistemas de custeio, formas de produção, métodos de custeio e sistemas de controle de custo.</t>
  </si>
  <si>
    <t>Custeio por absorção e custeio variável.</t>
  </si>
  <si>
    <t>Custeio e controle dos materiais diretos.</t>
  </si>
  <si>
    <t>Custeio, controle, tratamento contábil da mão de obra direta e indireta.</t>
  </si>
  <si>
    <t>Custeio, tratamento contábil e custos indiretos de fabricação.</t>
  </si>
  <si>
    <t>Critérios de rateio.</t>
  </si>
  <si>
    <t>Custeio por ordem e por processo.</t>
  </si>
  <si>
    <t>Custos e custeio da produção conjunta.</t>
  </si>
  <si>
    <t>Coprodutos, subprodutos e sucatas: conceito, cálculo e tratamento contábil.</t>
  </si>
  <si>
    <t>Margem de contribuição. Análise das relações custo/volume/lucro.</t>
  </si>
  <si>
    <t>O ponto de equilíbrio contábil, econômico e financeiro.</t>
  </si>
  <si>
    <t>Custeio baseado em atividades.</t>
  </si>
  <si>
    <t>ABC - Activity Based Costing.</t>
  </si>
  <si>
    <t>Conceito de Sistemas Gerenciadores de Banco de Dados (SGBD).</t>
  </si>
  <si>
    <t>Modelo relacional de dados; Modelagem de Dados: Entidades, Atributos, Relacionamentos e Cardinalidade.</t>
  </si>
  <si>
    <t>Conceitos de tabelas, views, chaves primárias e estrangeiras.</t>
  </si>
  <si>
    <t>Noções básicas de linguagem SQL: Consulta, Cláusula WHERE, Operadores Condicionais: Lógicos, LIKE e NOT LIKE, IN e NOT IN.</t>
  </si>
  <si>
    <t>Ordenação;</t>
  </si>
  <si>
    <t>Agrupamento;</t>
  </si>
  <si>
    <t>Junções (JOINS).</t>
  </si>
  <si>
    <t>Conhecimento básico da estrutura da EFD ICMS/IPI (Guia Prático EFD ICMS IPI – v. 2.0.22) e do arquivo XML da NF-e (Manual de Orientação do Contribuinte – NFe – Versão 6.0).</t>
  </si>
  <si>
    <t>Noções de relacionamento entre registros da EFD ICMS/IPI e da NFe: EFD Registro 0000, 0150, 0200, 0220, C100, C170, C176, C195, C197, C400, C405, C420, C425 e registros dos Blocos E, H e Grupos de informações da NF-e: B, C, D, H, I, M, N e W. Conceitos de Data Warehousing, DataMining, Conceitos de Big Data. Business Intelligence.</t>
  </si>
  <si>
    <t>Gerenciamento eletrônico de documentos.</t>
  </si>
  <si>
    <t>Portais corporativos e colaborativos.</t>
  </si>
  <si>
    <t>Web Services. Governança de TI (COBIT 5): conceitos básicos, estrutura e objetivos.</t>
  </si>
  <si>
    <t>Engenharia de software.</t>
  </si>
  <si>
    <t>Ciclo de vida do software.</t>
  </si>
  <si>
    <t>2.5.2 Metodologias de desenvolvimento de software.</t>
  </si>
  <si>
    <t>Métricas e estimativas de software: Análise por pontos de função.</t>
  </si>
  <si>
    <t>Qualidade de software.</t>
  </si>
  <si>
    <t>CMMI versão 1.3, MPS.BR.</t>
  </si>
  <si>
    <t>Sistemas de gestão de segurança da informação.</t>
  </si>
  <si>
    <t>Noções de Criptografia, Assinatura Digital, Certificação Digital e Autenticação.</t>
  </si>
  <si>
    <t>Lei Geral de Proteção de Dados Pessoais (LGPD), Lei 13.709/2018.</t>
  </si>
  <si>
    <t>Resolução CFC NBC TSP ESTRUTURA CONCEITUAL – Estrutura Conceitual para Elaboração e Divulgação de Informação Contábil de Propósito Geral pelas Entidades do Setor Público.</t>
  </si>
  <si>
    <t>Normas contábeis de auditoria de acordo com o Conselho Federal de ContabilidadeNBC TA 200 (R1) a NBC TA 810.</t>
  </si>
  <si>
    <t>Amostragem.</t>
  </si>
  <si>
    <t>Testes de Observância.</t>
  </si>
  <si>
    <t>Testes substantivos.</t>
  </si>
  <si>
    <t>Testes para subavaliação e testes para superavaliação.</t>
  </si>
  <si>
    <t>Evidências de Auditoria.</t>
  </si>
  <si>
    <t>Procedimentos de Auditoria.</t>
  </si>
  <si>
    <t>Identificação de Fraudes na Escrita Contábil.</t>
  </si>
  <si>
    <t>Demonstrações Contábeis Sujeitas a Auditoria.</t>
  </si>
  <si>
    <t>Auditoria no Ativo Circulante: Recomposição contábil do fluxo de Caixa da empresa.</t>
  </si>
  <si>
    <t>Identificação de saldo credor na Conta Caixa por falta de emissão de documentos fiscais.</t>
  </si>
  <si>
    <t>Suprimento das disponibilidades sem que haja comprovação quanto à efetiva entrega dos recursos financeiros: aumento do capital social, adiantamentos de clientes, empréstimos de sócios ou de terceiros, operações, prestações ou recebimentos sem origem, alienação de investimentos e bens do ativo imobilizado.</t>
  </si>
  <si>
    <t>Aquisições de mercadorias, bens, serviços e outros ativos não contabilizados e sem comprovação da origem do numerário.</t>
  </si>
  <si>
    <t>Baixa fictícia de títulos não recebidos.</t>
  </si>
  <si>
    <t>Cotejamento de recebíveis com os registros contábeis de receitas.</t>
  </si>
  <si>
    <t>Auditoria no Ativo Não Circulante: Superavaliação na formação dos custos de estoque.</t>
  </si>
  <si>
    <t>Auditoria no Ativo Realizável a Longo Prazo: Identificação de origens de recursos fictícias. Auditoria em Investimentos. Auditoria no Ativo Imobilizado: Ativos ocultos.</t>
  </si>
  <si>
    <t>Alienação fictícia de bens.</t>
  </si>
  <si>
    <t>Auditoria no Ativo Intangível.</t>
  </si>
  <si>
    <t>Auditoria no Passivo Circulante: Falta de registro contábil dos passivos de curto prazo.</t>
  </si>
  <si>
    <t>Passivos Fictícios.</t>
  </si>
  <si>
    <t>Identificação de passivos já pagos e não baixados.</t>
  </si>
  <si>
    <t>Auditoria no Passivo Não Circulante.</t>
  </si>
  <si>
    <t>Auditoria no Patrimônio Líquido.</t>
  </si>
  <si>
    <t>Aumento do capital social sem comprovação quanto à efetiva entrega dos recursos financeiros.</t>
  </si>
  <si>
    <t>Contabilização de Reservas.</t>
  </si>
  <si>
    <t>Subvenções.</t>
  </si>
  <si>
    <t>Auditoria em Contas de Resultado.</t>
  </si>
  <si>
    <t>Registro de receitas e despesas.</t>
  </si>
  <si>
    <t>Ocultação de receitas.</t>
  </si>
  <si>
    <t>Superavaliação de custos e despesas.</t>
  </si>
  <si>
    <t>Identificação de Fraudes e Erros na Escrita Fiscal.</t>
  </si>
  <si>
    <t>Auditoria na EFD - Escrita Fiscal Digital e Nota Fiscal Eletrônica - NFe.</t>
  </si>
  <si>
    <t>Testes de Auditoria nos Registros da NFe e nos Registros de Entradas, Saídas, Inventário, Apuração do ICMS, da Produção e do Estoque e do documento Controle de Crédito de ICMS do Ativo Permanente - CIAP, modelos "C" ou "D".</t>
  </si>
  <si>
    <t>Ajuste SINIEF 02/09.</t>
  </si>
  <si>
    <t>Identificação das principais divergências fiscais, utilizando conhecimento em Sistemas Gerenciadores de Banco de Dados (SGBD) e nos layouts da EFD e da NFe: Crédito de ICMS sobre aquisições para uso e consumo, ativo imobilizado ou submetidas a saídas isentas e não tributadas.</t>
  </si>
  <si>
    <t>Crédito de ICMS em valor superior ao permitido pela legislação tributária.</t>
  </si>
  <si>
    <t>Verificação da alíquota ou base de cálculo utilizada pelo contribuinte com aquelas previstas na legislação tributária.</t>
  </si>
  <si>
    <t>Cotejamento do ICMS devido nas operações submetidas à substituição tributária e o declarado no documento fiscal.</t>
  </si>
  <si>
    <t>Auditoria em operações de importância.</t>
  </si>
  <si>
    <t>SEFAZ ES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</si>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</sst>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0.0"/>
    <numFmt numFmtId="165" formatCode="h:mm;@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3" fillId="0" borderId="1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1" fillId="5" borderId="25" xfId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1" fillId="8" borderId="0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8" fontId="0" fillId="0" borderId="0" xfId="0" applyNumberFormat="1" applyAlignment="1">
      <alignment horizontal="left"/>
    </xf>
    <xf numFmtId="0" fontId="3" fillId="0" borderId="13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www.grancursosonline.com.br/concurso/sefaz-es-secretaria-de-estado-da-fazenda-do-espirito-santo/cupom/SEFAZES40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sefaz-es-secretaria-de-estado-da-fazenda-do-espirito-santo/cupom/SEFAZES40" TargetMode="External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21/06/22081301/Edital-Sefaz-ES-retificado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'L&#237;ngua Portuguesa'!A1"/><Relationship Id="rId4" Type="http://schemas.openxmlformats.org/officeDocument/2006/relationships/hyperlink" Target="#'Quadro de hor&#225;rios'!A1"/><Relationship Id="rId9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L&#237;ngua Portuguesa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L&#237;ngua Portuguesa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sefaz-es-secretaria-de-estado-da-fazenda-do-espirito-santo/cupom/SEFAZES40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4</xdr:col>
      <xdr:colOff>219074</xdr:colOff>
      <xdr:row>2</xdr:row>
      <xdr:rowOff>142875</xdr:rowOff>
    </xdr:from>
    <xdr:ext cx="5829301" cy="110490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657474" y="638175"/>
          <a:ext cx="5829301" cy="1104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Secretaria de Estado da Fazenda do Espírito Santo</a:t>
          </a:r>
        </a:p>
      </xdr:txBody>
    </xdr:sp>
    <xdr:clientData/>
  </xdr:oneCellAnchor>
  <xdr:oneCellAnchor>
    <xdr:from>
      <xdr:col>4</xdr:col>
      <xdr:colOff>533400</xdr:colOff>
      <xdr:row>9</xdr:row>
      <xdr:rowOff>109730</xdr:rowOff>
    </xdr:from>
    <xdr:ext cx="3343274" cy="530658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971800" y="1938530"/>
          <a:ext cx="334327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800">
              <a:solidFill>
                <a:schemeClr val="tx1"/>
              </a:solidFill>
            </a:rPr>
            <a:t>Fiscal</a:t>
          </a: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95251</xdr:rowOff>
    </xdr:from>
    <xdr:to>
      <xdr:col>4</xdr:col>
      <xdr:colOff>9525</xdr:colOff>
      <xdr:row>15</xdr:row>
      <xdr:rowOff>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C2EAC9-007A-4EF9-91AE-33E253ED0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551"/>
          <a:ext cx="2447925" cy="23812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1BB3AB6-3349-43D8-AD6F-091C7B5D0450}"/>
            </a:ext>
          </a:extLst>
        </xdr:cNvPr>
        <xdr:cNvGrpSpPr/>
      </xdr:nvGrpSpPr>
      <xdr:grpSpPr>
        <a:xfrm>
          <a:off x="0" y="0"/>
          <a:ext cx="494347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5DD8190-AFC6-4D43-AA9A-5668D4C0E14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594AAD1-7316-4957-9640-4B725A49F68B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0C79C8E-2233-4CC9-A7C9-DE09B60F778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75BA979-89FC-43A8-8212-6B935575229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3662AC-36BE-4D97-B727-AAA5891C7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19050</xdr:rowOff>
    </xdr:from>
    <xdr:to>
      <xdr:col>1</xdr:col>
      <xdr:colOff>3381492</xdr:colOff>
      <xdr:row>36</xdr:row>
      <xdr:rowOff>152400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FF2575-D0BE-4D92-A13F-AE8DF661F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210050"/>
          <a:ext cx="3952992" cy="3943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A4693FC-8097-41BD-8B20-00A69D3DBAA2}"/>
            </a:ext>
          </a:extLst>
        </xdr:cNvPr>
        <xdr:cNvGrpSpPr/>
      </xdr:nvGrpSpPr>
      <xdr:grpSpPr>
        <a:xfrm>
          <a:off x="0" y="0"/>
          <a:ext cx="49339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4BE7A09-A091-4C16-9077-0AA76836E1E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8AE44E0-21F5-4EBF-B073-ACEAD8134CB4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52334D8-3558-4161-9B5E-42A62E6CD534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E6B857-BC9A-4DB0-8AD1-6EA847E4F43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340653</xdr:colOff>
      <xdr:row>0</xdr:row>
      <xdr:rowOff>0</xdr:rowOff>
    </xdr:from>
    <xdr:to>
      <xdr:col>23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1883AC-AF2F-41BD-A09A-935CEB924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9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19050</xdr:rowOff>
    </xdr:from>
    <xdr:to>
      <xdr:col>1</xdr:col>
      <xdr:colOff>3362396</xdr:colOff>
      <xdr:row>30</xdr:row>
      <xdr:rowOff>114300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50099F-5A85-4B27-9334-4A73B5310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39050"/>
          <a:ext cx="3933896" cy="3924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E465D50-B8F0-4B02-8F6B-4E67DDEAA72B}"/>
            </a:ext>
          </a:extLst>
        </xdr:cNvPr>
        <xdr:cNvGrpSpPr/>
      </xdr:nvGrpSpPr>
      <xdr:grpSpPr>
        <a:xfrm>
          <a:off x="0" y="0"/>
          <a:ext cx="490537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1D50A9E-1E02-4623-999D-01AA9E24599C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B280EA5-0A9F-48DA-9777-92936700128E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F2065A1-642B-46D0-AA0B-47D3D555836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AF2A7AD-9E35-4A09-9A2A-5F7B3EB7E51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361950</xdr:colOff>
      <xdr:row>0</xdr:row>
      <xdr:rowOff>0</xdr:rowOff>
    </xdr:from>
    <xdr:to>
      <xdr:col>23</xdr:col>
      <xdr:colOff>21297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492E98-97D9-4610-B4CC-E331876A5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19050</xdr:rowOff>
    </xdr:from>
    <xdr:to>
      <xdr:col>1</xdr:col>
      <xdr:colOff>3352871</xdr:colOff>
      <xdr:row>32</xdr:row>
      <xdr:rowOff>133350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7512D0-61C1-40E2-A64F-08996A185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91050"/>
          <a:ext cx="3933896" cy="3924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41DAAC-0F7A-4819-9BE1-E00009A97EEA}"/>
            </a:ext>
          </a:extLst>
        </xdr:cNvPr>
        <xdr:cNvGrpSpPr/>
      </xdr:nvGrpSpPr>
      <xdr:grpSpPr>
        <a:xfrm>
          <a:off x="0" y="0"/>
          <a:ext cx="49339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F5ACB15-F0BB-4EAB-9913-C18AD248054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D293AB0-F3F5-45C1-AC34-12AE3DD1D58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42A38DF-44FD-4952-9526-A6F2DAA2526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ACF2293-ECAF-4CDB-B70A-1C6EA64361D9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264453</xdr:colOff>
      <xdr:row>0</xdr:row>
      <xdr:rowOff>0</xdr:rowOff>
    </xdr:from>
    <xdr:to>
      <xdr:col>22</xdr:col>
      <xdr:colOff>809625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073CEC-10EB-4190-9849-7B076C9AA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427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28575</xdr:rowOff>
    </xdr:from>
    <xdr:to>
      <xdr:col>1</xdr:col>
      <xdr:colOff>3371944</xdr:colOff>
      <xdr:row>38</xdr:row>
      <xdr:rowOff>123825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E380C96-19AA-4DBB-B9D1-11AE2A8F1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458075"/>
          <a:ext cx="3943444" cy="39338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A82699E-AA78-4680-867E-A271B8C97FDD}"/>
            </a:ext>
          </a:extLst>
        </xdr:cNvPr>
        <xdr:cNvGrpSpPr/>
      </xdr:nvGrpSpPr>
      <xdr:grpSpPr>
        <a:xfrm>
          <a:off x="0" y="0"/>
          <a:ext cx="49149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9D58232-2368-4DB2-A144-C84BDA04490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8E8A60A-83B1-4BF6-B0A1-861AA45D6690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631C80D-8728-44F2-B397-A85352D74D48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D584815-5D80-44B3-944C-7BAC1FA4F846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264453</xdr:colOff>
      <xdr:row>0</xdr:row>
      <xdr:rowOff>0</xdr:rowOff>
    </xdr:from>
    <xdr:to>
      <xdr:col>22</xdr:col>
      <xdr:colOff>809625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56C6C5-C3EF-41CA-B4D1-749D7A502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427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28575</xdr:rowOff>
    </xdr:from>
    <xdr:to>
      <xdr:col>1</xdr:col>
      <xdr:colOff>3333751</xdr:colOff>
      <xdr:row>23</xdr:row>
      <xdr:rowOff>1066800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719BEC-FFED-46EF-9941-BB00BF55C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934575"/>
          <a:ext cx="3905251" cy="38957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56989CD-BC4C-4AC6-A3D4-C3F74958C3E4}"/>
            </a:ext>
          </a:extLst>
        </xdr:cNvPr>
        <xdr:cNvGrpSpPr/>
      </xdr:nvGrpSpPr>
      <xdr:grpSpPr>
        <a:xfrm>
          <a:off x="0" y="0"/>
          <a:ext cx="49149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2A047F9-97C0-481C-B64D-F9FD7194D4C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1FF9D10-E362-43E4-A5C9-045D2D037465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CDF4C4B-A1BF-4FD7-AB85-DC7B160B9E39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AF1D13-3F4C-4F34-9EAE-99712697416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264453</xdr:colOff>
      <xdr:row>0</xdr:row>
      <xdr:rowOff>0</xdr:rowOff>
    </xdr:from>
    <xdr:to>
      <xdr:col>22</xdr:col>
      <xdr:colOff>809625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C2FD60-C702-4C75-9465-1F5022136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427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38100</xdr:rowOff>
    </xdr:from>
    <xdr:to>
      <xdr:col>1</xdr:col>
      <xdr:colOff>3352800</xdr:colOff>
      <xdr:row>32</xdr:row>
      <xdr:rowOff>104775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476DF3-3AB1-416B-86BE-CB2831664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848600"/>
          <a:ext cx="3924300" cy="38957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1E3331E-F651-4515-9511-7587680FDED1}"/>
            </a:ext>
          </a:extLst>
        </xdr:cNvPr>
        <xdr:cNvGrpSpPr/>
      </xdr:nvGrpSpPr>
      <xdr:grpSpPr>
        <a:xfrm>
          <a:off x="0" y="0"/>
          <a:ext cx="49339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100D338-AA90-4F4A-B197-B96DAF73CA4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8C094D0-7FC3-47F8-8583-CC5980A1B33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5CFD8F0-CBF9-4298-A2CD-12EFA00FDEAF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A000311-DA6F-461F-8073-61E05C7F5FB6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264453</xdr:colOff>
      <xdr:row>0</xdr:row>
      <xdr:rowOff>0</xdr:rowOff>
    </xdr:from>
    <xdr:to>
      <xdr:col>22</xdr:col>
      <xdr:colOff>809625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15A968-66E7-45F5-8146-ABDD47411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427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19050</xdr:rowOff>
    </xdr:from>
    <xdr:to>
      <xdr:col>1</xdr:col>
      <xdr:colOff>3362325</xdr:colOff>
      <xdr:row>23</xdr:row>
      <xdr:rowOff>295275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A054B8-57BD-4C60-9B7A-D3C3F82BD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305550"/>
          <a:ext cx="3943350" cy="3895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0</xdr:rowOff>
    </xdr:from>
    <xdr:to>
      <xdr:col>1</xdr:col>
      <xdr:colOff>466668</xdr:colOff>
      <xdr:row>9</xdr:row>
      <xdr:rowOff>180952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8300" y="1819275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3</xdr:row>
      <xdr:rowOff>9525</xdr:rowOff>
    </xdr:from>
    <xdr:to>
      <xdr:col>8</xdr:col>
      <xdr:colOff>0</xdr:colOff>
      <xdr:row>29</xdr:row>
      <xdr:rowOff>0</xdr:rowOff>
    </xdr:to>
    <xdr:pic>
      <xdr:nvPicPr>
        <xdr:cNvPr id="5" name="Imagem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632B1-4C49-4F76-ABCF-D025B291A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581025"/>
          <a:ext cx="132397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94347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9625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28574</xdr:rowOff>
    </xdr:from>
    <xdr:to>
      <xdr:col>1</xdr:col>
      <xdr:colOff>3381375</xdr:colOff>
      <xdr:row>36</xdr:row>
      <xdr:rowOff>133349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01BD12-396F-4899-BB98-F950CC3D4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600574"/>
          <a:ext cx="3943350" cy="3943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9149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390525</xdr:colOff>
      <xdr:row>0</xdr:row>
      <xdr:rowOff>0</xdr:rowOff>
    </xdr:from>
    <xdr:to>
      <xdr:col>23</xdr:col>
      <xdr:colOff>49872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D3DE6-68D5-4478-93DA-3B95995D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18</xdr:row>
      <xdr:rowOff>38100</xdr:rowOff>
    </xdr:from>
    <xdr:to>
      <xdr:col>1</xdr:col>
      <xdr:colOff>3333750</xdr:colOff>
      <xdr:row>38</xdr:row>
      <xdr:rowOff>123825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F8C56C-07E8-44E9-8610-6707F4F0A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3657600"/>
          <a:ext cx="3905251" cy="3895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9339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207FA-8809-478B-97E9-35F6034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1</xdr:col>
      <xdr:colOff>3352801</xdr:colOff>
      <xdr:row>33</xdr:row>
      <xdr:rowOff>123825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699BC4-A518-4B43-A5A9-B02295F31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038600"/>
          <a:ext cx="3905251" cy="3895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9244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342900</xdr:colOff>
      <xdr:row>0</xdr:row>
      <xdr:rowOff>0</xdr:rowOff>
    </xdr:from>
    <xdr:to>
      <xdr:col>23</xdr:col>
      <xdr:colOff>2247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35B0E-E457-46C2-AEB7-C60E5BE83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11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1</xdr:col>
      <xdr:colOff>3352801</xdr:colOff>
      <xdr:row>37</xdr:row>
      <xdr:rowOff>114300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7A67D3F-2A95-4E99-90F4-298A2C11E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410075"/>
          <a:ext cx="3905251" cy="38957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9530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0</xdr:rowOff>
    </xdr:from>
    <xdr:to>
      <xdr:col>23</xdr:col>
      <xdr:colOff>40347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D9ABC-E373-4B04-8765-26F50A67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19050</xdr:rowOff>
    </xdr:from>
    <xdr:to>
      <xdr:col>1</xdr:col>
      <xdr:colOff>3381492</xdr:colOff>
      <xdr:row>34</xdr:row>
      <xdr:rowOff>152400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2B44C7-F49D-44DA-8ACE-67185AD75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019550"/>
          <a:ext cx="3952992" cy="394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I15" sqref="I15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53"/>
  <sheetViews>
    <sheetView showGridLines="0" topLeftCell="A10" workbookViewId="0">
      <selection activeCell="C25" sqref="C25"/>
    </sheetView>
  </sheetViews>
  <sheetFormatPr defaultColWidth="0" defaultRowHeight="15" x14ac:dyDescent="0.25"/>
  <cols>
    <col min="1" max="1" width="9.140625" customWidth="1"/>
    <col min="2" max="2" width="5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SUM(G7:G47)</f>
        <v>1.7083333333333299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SUM(L7:L47)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SUM(Q7:Q47)</f>
        <v>1.7083333333333299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SUM(V7:V47)</f>
        <v>1.7083333333333299</v>
      </c>
      <c r="W6" s="22">
        <f>SUM(W7:W47)</f>
        <v>5.1249999999999991</v>
      </c>
    </row>
    <row r="7" spans="1:23" x14ac:dyDescent="0.25">
      <c r="A7" s="72">
        <v>1</v>
      </c>
      <c r="B7" s="72" t="str">
        <f>Cronograma!B10</f>
        <v xml:space="preserve">Língua Portuguesa </v>
      </c>
      <c r="C7" s="104" t="s">
        <v>263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x14ac:dyDescent="0.25">
      <c r="A8" s="72">
        <v>2</v>
      </c>
      <c r="B8" s="72" t="str">
        <f>Cronograma!B11</f>
        <v>Raciocínio Lógico e Matemática Financeira</v>
      </c>
      <c r="C8" s="105" t="s">
        <v>264</v>
      </c>
      <c r="D8" s="62">
        <v>44390</v>
      </c>
      <c r="E8" s="63">
        <v>0.29166666666666669</v>
      </c>
      <c r="F8" s="63">
        <v>0.33333333333333331</v>
      </c>
      <c r="G8" s="64">
        <f t="shared" ref="G8:G47" si="1">F8-E8</f>
        <v>4.166666666666663E-2</v>
      </c>
      <c r="H8" s="65">
        <f t="shared" ref="H8:H47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47" si="3">IF(I8="sim",K8-J8,0)</f>
        <v>0</v>
      </c>
      <c r="M8" s="67">
        <f t="shared" ref="M8:M47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47" si="5">IF(N8="sim",P8-O8,0)</f>
        <v>4.166666666666663E-2</v>
      </c>
      <c r="R8" s="70">
        <f t="shared" ref="R8:R47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47" si="7">IF(S8="sim",U8-T8,0)</f>
        <v>4.166666666666663E-2</v>
      </c>
      <c r="W8" s="71">
        <f t="shared" ref="W8:W47" si="8">G8+L8+Q8+V8</f>
        <v>0.12499999999999989</v>
      </c>
    </row>
    <row r="9" spans="1:23" ht="30" x14ac:dyDescent="0.25">
      <c r="A9" s="72">
        <v>3</v>
      </c>
      <c r="B9" s="72" t="str">
        <f>Cronograma!B12</f>
        <v>Direito Empresarial</v>
      </c>
      <c r="C9" s="105" t="s">
        <v>265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x14ac:dyDescent="0.25">
      <c r="A10" s="72">
        <v>4</v>
      </c>
      <c r="B10" s="72" t="str">
        <f>Cronograma!B13</f>
        <v>Direito Constitucional</v>
      </c>
      <c r="C10" s="105" t="s">
        <v>266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x14ac:dyDescent="0.25">
      <c r="A11" s="72">
        <v>5</v>
      </c>
      <c r="B11" s="72" t="str">
        <f>Cronograma!B14</f>
        <v>Direito Administrativo</v>
      </c>
      <c r="C11" s="105" t="s">
        <v>267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ht="30" x14ac:dyDescent="0.25">
      <c r="A12" s="61">
        <v>6</v>
      </c>
      <c r="B12" s="61" t="str">
        <f>Cronograma!B15</f>
        <v>Direito Civil e Penal</v>
      </c>
      <c r="C12" s="105" t="s">
        <v>268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269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ht="30" x14ac:dyDescent="0.25">
      <c r="A14" s="72">
        <v>8</v>
      </c>
      <c r="B14" s="72" t="str">
        <f>Cronograma!B17</f>
        <v>Direito Tributário</v>
      </c>
      <c r="C14" s="105" t="s">
        <v>270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x14ac:dyDescent="0.25">
      <c r="A15" s="72">
        <v>9</v>
      </c>
      <c r="B15" s="72" t="str">
        <f>Cronograma!B18</f>
        <v>Legislação Tributária do Espirito Santo</v>
      </c>
      <c r="C15" s="105" t="s">
        <v>271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x14ac:dyDescent="0.25">
      <c r="A16" s="72">
        <v>10</v>
      </c>
      <c r="B16" s="72" t="str">
        <f>Cronograma!B19</f>
        <v>Contabilidade Avançada e de Custos</v>
      </c>
      <c r="C16" s="105" t="s">
        <v>272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x14ac:dyDescent="0.25">
      <c r="A17" s="72">
        <v>11</v>
      </c>
      <c r="B17" s="72" t="str">
        <f>Cronograma!B20</f>
        <v>Tecnologia da Informação Aplicada à Auditoria Tributária</v>
      </c>
      <c r="C17" s="105" t="s">
        <v>273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x14ac:dyDescent="0.25">
      <c r="A18" s="72">
        <v>12</v>
      </c>
      <c r="B18" s="72" t="str">
        <f>Cronograma!B21</f>
        <v>Auditoria Tributária</v>
      </c>
      <c r="C18" s="105" t="s">
        <v>274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1"/>
      <c r="B19" s="1"/>
      <c r="C19" s="105" t="s">
        <v>275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x14ac:dyDescent="0.25">
      <c r="A20" s="1"/>
      <c r="B20" s="1"/>
      <c r="C20" s="105" t="s">
        <v>276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5" t="s">
        <v>277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x14ac:dyDescent="0.25">
      <c r="A22" s="1"/>
      <c r="B22" s="1"/>
      <c r="C22" s="105" t="s">
        <v>278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x14ac:dyDescent="0.25">
      <c r="A23" s="1"/>
      <c r="B23" s="1"/>
      <c r="C23" s="105" t="s">
        <v>279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x14ac:dyDescent="0.25">
      <c r="A24" s="1"/>
      <c r="B24" s="1"/>
      <c r="C24" s="105" t="s">
        <v>280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1"/>
      <c r="B25" s="1"/>
      <c r="C25" s="105" t="s">
        <v>281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ht="30" x14ac:dyDescent="0.25">
      <c r="A26" s="1"/>
      <c r="B26" s="1"/>
      <c r="C26" s="105" t="s">
        <v>282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x14ac:dyDescent="0.25">
      <c r="A27" s="1"/>
      <c r="B27" s="1"/>
      <c r="C27" s="105" t="s">
        <v>283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x14ac:dyDescent="0.25">
      <c r="A28" s="1"/>
      <c r="B28" s="1"/>
      <c r="C28" s="105" t="s">
        <v>284</v>
      </c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ht="30" x14ac:dyDescent="0.25">
      <c r="A29" s="1"/>
      <c r="B29" s="1"/>
      <c r="C29" s="105" t="s">
        <v>285</v>
      </c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x14ac:dyDescent="0.25">
      <c r="A30" s="1"/>
      <c r="B30" s="1"/>
      <c r="C30" s="105" t="s">
        <v>286</v>
      </c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x14ac:dyDescent="0.25">
      <c r="A31" s="1"/>
      <c r="B31" s="1"/>
      <c r="C31" s="105" t="s">
        <v>287</v>
      </c>
      <c r="D31" s="62">
        <v>44413</v>
      </c>
      <c r="E31" s="63">
        <v>0.29166666666666669</v>
      </c>
      <c r="F31" s="63">
        <v>0.33333333333333331</v>
      </c>
      <c r="G31" s="64">
        <f t="shared" si="1"/>
        <v>4.166666666666663E-2</v>
      </c>
      <c r="H31" s="65">
        <f t="shared" si="2"/>
        <v>44414</v>
      </c>
      <c r="I31" s="65" t="s">
        <v>84</v>
      </c>
      <c r="J31" s="66">
        <v>0.29166666666666669</v>
      </c>
      <c r="K31" s="66">
        <v>0.33333333333333331</v>
      </c>
      <c r="L31" s="64">
        <f t="shared" si="3"/>
        <v>0</v>
      </c>
      <c r="M31" s="67">
        <f t="shared" si="4"/>
        <v>44420</v>
      </c>
      <c r="N31" s="68" t="s">
        <v>85</v>
      </c>
      <c r="O31" s="69">
        <v>0.29166666666666669</v>
      </c>
      <c r="P31" s="69">
        <v>0.33333333333333331</v>
      </c>
      <c r="Q31" s="64">
        <f t="shared" si="5"/>
        <v>4.166666666666663E-2</v>
      </c>
      <c r="R31" s="70">
        <f t="shared" si="6"/>
        <v>44428</v>
      </c>
      <c r="S31" s="65" t="s">
        <v>85</v>
      </c>
      <c r="T31" s="63">
        <v>0.29166666666666669</v>
      </c>
      <c r="U31" s="63">
        <v>0.33333333333333331</v>
      </c>
      <c r="V31" s="64">
        <f t="shared" si="7"/>
        <v>4.166666666666663E-2</v>
      </c>
      <c r="W31" s="71">
        <f t="shared" si="8"/>
        <v>0.12499999999999989</v>
      </c>
    </row>
    <row r="32" spans="1:23" x14ac:dyDescent="0.25">
      <c r="A32" s="1"/>
      <c r="B32" s="1"/>
      <c r="C32" s="105" t="s">
        <v>288</v>
      </c>
      <c r="D32" s="62">
        <v>44414</v>
      </c>
      <c r="E32" s="63">
        <v>0.29166666666666669</v>
      </c>
      <c r="F32" s="63">
        <v>0.33333333333333331</v>
      </c>
      <c r="G32" s="64">
        <f t="shared" si="1"/>
        <v>4.166666666666663E-2</v>
      </c>
      <c r="H32" s="65">
        <f t="shared" si="2"/>
        <v>44415</v>
      </c>
      <c r="I32" s="65" t="s">
        <v>84</v>
      </c>
      <c r="J32" s="66">
        <v>0.29166666666666669</v>
      </c>
      <c r="K32" s="66">
        <v>0.33333333333333331</v>
      </c>
      <c r="L32" s="64">
        <f t="shared" si="3"/>
        <v>0</v>
      </c>
      <c r="M32" s="67">
        <f t="shared" si="4"/>
        <v>44421</v>
      </c>
      <c r="N32" s="68" t="s">
        <v>85</v>
      </c>
      <c r="O32" s="69">
        <v>0.29166666666666669</v>
      </c>
      <c r="P32" s="69">
        <v>0.33333333333333331</v>
      </c>
      <c r="Q32" s="64">
        <f t="shared" si="5"/>
        <v>4.166666666666663E-2</v>
      </c>
      <c r="R32" s="70">
        <f t="shared" si="6"/>
        <v>44429</v>
      </c>
      <c r="S32" s="65" t="s">
        <v>85</v>
      </c>
      <c r="T32" s="63">
        <v>0.29166666666666669</v>
      </c>
      <c r="U32" s="63">
        <v>0.33333333333333331</v>
      </c>
      <c r="V32" s="64">
        <f t="shared" si="7"/>
        <v>4.166666666666663E-2</v>
      </c>
      <c r="W32" s="71">
        <f t="shared" si="8"/>
        <v>0.12499999999999989</v>
      </c>
    </row>
    <row r="33" spans="1:23" x14ac:dyDescent="0.25">
      <c r="A33" s="1"/>
      <c r="B33" s="1"/>
      <c r="C33" s="105" t="s">
        <v>289</v>
      </c>
      <c r="D33" s="62">
        <v>44415</v>
      </c>
      <c r="E33" s="63">
        <v>0.29166666666666669</v>
      </c>
      <c r="F33" s="63">
        <v>0.33333333333333331</v>
      </c>
      <c r="G33" s="64">
        <f t="shared" si="1"/>
        <v>4.166666666666663E-2</v>
      </c>
      <c r="H33" s="65">
        <f t="shared" si="2"/>
        <v>44416</v>
      </c>
      <c r="I33" s="65" t="s">
        <v>84</v>
      </c>
      <c r="J33" s="66">
        <v>0.29166666666666669</v>
      </c>
      <c r="K33" s="66">
        <v>0.33333333333333331</v>
      </c>
      <c r="L33" s="64">
        <f t="shared" si="3"/>
        <v>0</v>
      </c>
      <c r="M33" s="67">
        <f t="shared" si="4"/>
        <v>44422</v>
      </c>
      <c r="N33" s="68" t="s">
        <v>85</v>
      </c>
      <c r="O33" s="69">
        <v>0.29166666666666669</v>
      </c>
      <c r="P33" s="69">
        <v>0.33333333333333331</v>
      </c>
      <c r="Q33" s="64">
        <f t="shared" si="5"/>
        <v>4.166666666666663E-2</v>
      </c>
      <c r="R33" s="70">
        <f t="shared" si="6"/>
        <v>44430</v>
      </c>
      <c r="S33" s="65" t="s">
        <v>85</v>
      </c>
      <c r="T33" s="63">
        <v>0.29166666666666669</v>
      </c>
      <c r="U33" s="63">
        <v>0.33333333333333331</v>
      </c>
      <c r="V33" s="64">
        <f t="shared" si="7"/>
        <v>4.166666666666663E-2</v>
      </c>
      <c r="W33" s="71">
        <f t="shared" si="8"/>
        <v>0.12499999999999989</v>
      </c>
    </row>
    <row r="34" spans="1:23" x14ac:dyDescent="0.25">
      <c r="A34" s="1"/>
      <c r="B34" s="1"/>
      <c r="C34" s="105" t="s">
        <v>290</v>
      </c>
      <c r="D34" s="62">
        <v>44416</v>
      </c>
      <c r="E34" s="63">
        <v>0.29166666666666669</v>
      </c>
      <c r="F34" s="63">
        <v>0.33333333333333331</v>
      </c>
      <c r="G34" s="64">
        <f t="shared" si="1"/>
        <v>4.166666666666663E-2</v>
      </c>
      <c r="H34" s="65">
        <f t="shared" si="2"/>
        <v>44417</v>
      </c>
      <c r="I34" s="65" t="s">
        <v>84</v>
      </c>
      <c r="J34" s="66">
        <v>0.29166666666666669</v>
      </c>
      <c r="K34" s="66">
        <v>0.33333333333333331</v>
      </c>
      <c r="L34" s="64">
        <f t="shared" si="3"/>
        <v>0</v>
      </c>
      <c r="M34" s="67">
        <f t="shared" si="4"/>
        <v>44423</v>
      </c>
      <c r="N34" s="68" t="s">
        <v>85</v>
      </c>
      <c r="O34" s="69">
        <v>0.29166666666666669</v>
      </c>
      <c r="P34" s="69">
        <v>0.33333333333333331</v>
      </c>
      <c r="Q34" s="64">
        <f t="shared" si="5"/>
        <v>4.166666666666663E-2</v>
      </c>
      <c r="R34" s="70">
        <f t="shared" si="6"/>
        <v>44431</v>
      </c>
      <c r="S34" s="65" t="s">
        <v>85</v>
      </c>
      <c r="T34" s="63">
        <v>0.29166666666666669</v>
      </c>
      <c r="U34" s="63">
        <v>0.33333333333333331</v>
      </c>
      <c r="V34" s="64">
        <f t="shared" si="7"/>
        <v>4.166666666666663E-2</v>
      </c>
      <c r="W34" s="71">
        <f t="shared" si="8"/>
        <v>0.12499999999999989</v>
      </c>
    </row>
    <row r="35" spans="1:23" x14ac:dyDescent="0.25">
      <c r="A35" s="1"/>
      <c r="B35" s="1"/>
      <c r="C35" s="105" t="s">
        <v>291</v>
      </c>
      <c r="D35" s="62">
        <v>44417</v>
      </c>
      <c r="E35" s="63">
        <v>0.29166666666666669</v>
      </c>
      <c r="F35" s="63">
        <v>0.33333333333333331</v>
      </c>
      <c r="G35" s="64">
        <f t="shared" si="1"/>
        <v>4.166666666666663E-2</v>
      </c>
      <c r="H35" s="65">
        <f t="shared" si="2"/>
        <v>44418</v>
      </c>
      <c r="I35" s="65" t="s">
        <v>84</v>
      </c>
      <c r="J35" s="66">
        <v>0.29166666666666669</v>
      </c>
      <c r="K35" s="66">
        <v>0.33333333333333331</v>
      </c>
      <c r="L35" s="64">
        <f t="shared" si="3"/>
        <v>0</v>
      </c>
      <c r="M35" s="67">
        <f t="shared" si="4"/>
        <v>44424</v>
      </c>
      <c r="N35" s="68" t="s">
        <v>85</v>
      </c>
      <c r="O35" s="69">
        <v>0.29166666666666669</v>
      </c>
      <c r="P35" s="69">
        <v>0.33333333333333331</v>
      </c>
      <c r="Q35" s="64">
        <f t="shared" si="5"/>
        <v>4.166666666666663E-2</v>
      </c>
      <c r="R35" s="70">
        <f t="shared" si="6"/>
        <v>44432</v>
      </c>
      <c r="S35" s="65" t="s">
        <v>85</v>
      </c>
      <c r="T35" s="63">
        <v>0.29166666666666669</v>
      </c>
      <c r="U35" s="63">
        <v>0.33333333333333331</v>
      </c>
      <c r="V35" s="64">
        <f t="shared" si="7"/>
        <v>4.166666666666663E-2</v>
      </c>
      <c r="W35" s="71">
        <f t="shared" si="8"/>
        <v>0.12499999999999989</v>
      </c>
    </row>
    <row r="36" spans="1:23" x14ac:dyDescent="0.25">
      <c r="A36" s="1"/>
      <c r="B36" s="1"/>
      <c r="C36" s="105" t="s">
        <v>292</v>
      </c>
      <c r="D36" s="62">
        <v>44418</v>
      </c>
      <c r="E36" s="63">
        <v>0.29166666666666669</v>
      </c>
      <c r="F36" s="63">
        <v>0.33333333333333331</v>
      </c>
      <c r="G36" s="64">
        <f t="shared" si="1"/>
        <v>4.166666666666663E-2</v>
      </c>
      <c r="H36" s="65">
        <f t="shared" si="2"/>
        <v>44419</v>
      </c>
      <c r="I36" s="65" t="s">
        <v>84</v>
      </c>
      <c r="J36" s="66">
        <v>0.29166666666666669</v>
      </c>
      <c r="K36" s="66">
        <v>0.33333333333333331</v>
      </c>
      <c r="L36" s="64">
        <f t="shared" si="3"/>
        <v>0</v>
      </c>
      <c r="M36" s="67">
        <f t="shared" si="4"/>
        <v>44425</v>
      </c>
      <c r="N36" s="68" t="s">
        <v>85</v>
      </c>
      <c r="O36" s="69">
        <v>0.29166666666666669</v>
      </c>
      <c r="P36" s="69">
        <v>0.33333333333333331</v>
      </c>
      <c r="Q36" s="64">
        <f t="shared" si="5"/>
        <v>4.166666666666663E-2</v>
      </c>
      <c r="R36" s="70">
        <f t="shared" si="6"/>
        <v>44433</v>
      </c>
      <c r="S36" s="65" t="s">
        <v>85</v>
      </c>
      <c r="T36" s="63">
        <v>0.29166666666666669</v>
      </c>
      <c r="U36" s="63">
        <v>0.33333333333333331</v>
      </c>
      <c r="V36" s="64">
        <f t="shared" si="7"/>
        <v>4.166666666666663E-2</v>
      </c>
      <c r="W36" s="71">
        <f t="shared" si="8"/>
        <v>0.12499999999999989</v>
      </c>
    </row>
    <row r="37" spans="1:23" x14ac:dyDescent="0.25">
      <c r="A37" s="1"/>
      <c r="B37" s="1"/>
      <c r="C37" s="105" t="s">
        <v>293</v>
      </c>
      <c r="D37" s="62">
        <v>44419</v>
      </c>
      <c r="E37" s="63">
        <v>0.29166666666666669</v>
      </c>
      <c r="F37" s="63">
        <v>0.33333333333333331</v>
      </c>
      <c r="G37" s="64">
        <f t="shared" si="1"/>
        <v>4.166666666666663E-2</v>
      </c>
      <c r="H37" s="65">
        <f t="shared" si="2"/>
        <v>44420</v>
      </c>
      <c r="I37" s="65" t="s">
        <v>84</v>
      </c>
      <c r="J37" s="66">
        <v>0.29166666666666669</v>
      </c>
      <c r="K37" s="66">
        <v>0.33333333333333331</v>
      </c>
      <c r="L37" s="64">
        <f t="shared" si="3"/>
        <v>0</v>
      </c>
      <c r="M37" s="67">
        <f t="shared" si="4"/>
        <v>44426</v>
      </c>
      <c r="N37" s="68" t="s">
        <v>85</v>
      </c>
      <c r="O37" s="69">
        <v>0.29166666666666669</v>
      </c>
      <c r="P37" s="69">
        <v>0.33333333333333331</v>
      </c>
      <c r="Q37" s="64">
        <f t="shared" si="5"/>
        <v>4.166666666666663E-2</v>
      </c>
      <c r="R37" s="70">
        <f t="shared" si="6"/>
        <v>44434</v>
      </c>
      <c r="S37" s="65" t="s">
        <v>85</v>
      </c>
      <c r="T37" s="63">
        <v>0.29166666666666669</v>
      </c>
      <c r="U37" s="63">
        <v>0.33333333333333331</v>
      </c>
      <c r="V37" s="64">
        <f t="shared" si="7"/>
        <v>4.166666666666663E-2</v>
      </c>
      <c r="W37" s="71">
        <f t="shared" si="8"/>
        <v>0.12499999999999989</v>
      </c>
    </row>
    <row r="38" spans="1:23" x14ac:dyDescent="0.25">
      <c r="A38" s="1"/>
      <c r="B38" s="1"/>
      <c r="C38" s="105" t="s">
        <v>294</v>
      </c>
      <c r="D38" s="62">
        <v>44420</v>
      </c>
      <c r="E38" s="63">
        <v>0.29166666666666669</v>
      </c>
      <c r="F38" s="63">
        <v>0.33333333333333331</v>
      </c>
      <c r="G38" s="64">
        <f t="shared" si="1"/>
        <v>4.166666666666663E-2</v>
      </c>
      <c r="H38" s="65">
        <f t="shared" si="2"/>
        <v>44421</v>
      </c>
      <c r="I38" s="65" t="s">
        <v>84</v>
      </c>
      <c r="J38" s="66">
        <v>0.29166666666666669</v>
      </c>
      <c r="K38" s="66">
        <v>0.33333333333333331</v>
      </c>
      <c r="L38" s="64">
        <f t="shared" si="3"/>
        <v>0</v>
      </c>
      <c r="M38" s="67">
        <f t="shared" si="4"/>
        <v>44427</v>
      </c>
      <c r="N38" s="68" t="s">
        <v>85</v>
      </c>
      <c r="O38" s="69">
        <v>0.29166666666666669</v>
      </c>
      <c r="P38" s="69">
        <v>0.33333333333333331</v>
      </c>
      <c r="Q38" s="64">
        <f t="shared" si="5"/>
        <v>4.166666666666663E-2</v>
      </c>
      <c r="R38" s="70">
        <f t="shared" si="6"/>
        <v>44435</v>
      </c>
      <c r="S38" s="65" t="s">
        <v>85</v>
      </c>
      <c r="T38" s="63">
        <v>0.29166666666666669</v>
      </c>
      <c r="U38" s="63">
        <v>0.33333333333333331</v>
      </c>
      <c r="V38" s="64">
        <f t="shared" si="7"/>
        <v>4.166666666666663E-2</v>
      </c>
      <c r="W38" s="71">
        <f t="shared" si="8"/>
        <v>0.12499999999999989</v>
      </c>
    </row>
    <row r="39" spans="1:23" ht="30" x14ac:dyDescent="0.25">
      <c r="A39" s="1"/>
      <c r="B39" s="1"/>
      <c r="C39" s="105" t="s">
        <v>295</v>
      </c>
      <c r="D39" s="62">
        <v>44421</v>
      </c>
      <c r="E39" s="63">
        <v>0.29166666666666669</v>
      </c>
      <c r="F39" s="63">
        <v>0.33333333333333331</v>
      </c>
      <c r="G39" s="64">
        <f t="shared" si="1"/>
        <v>4.166666666666663E-2</v>
      </c>
      <c r="H39" s="65">
        <f t="shared" si="2"/>
        <v>44422</v>
      </c>
      <c r="I39" s="65" t="s">
        <v>84</v>
      </c>
      <c r="J39" s="66">
        <v>0.29166666666666669</v>
      </c>
      <c r="K39" s="66">
        <v>0.33333333333333331</v>
      </c>
      <c r="L39" s="64">
        <f t="shared" si="3"/>
        <v>0</v>
      </c>
      <c r="M39" s="67">
        <f t="shared" si="4"/>
        <v>44428</v>
      </c>
      <c r="N39" s="68" t="s">
        <v>85</v>
      </c>
      <c r="O39" s="69">
        <v>0.29166666666666669</v>
      </c>
      <c r="P39" s="69">
        <v>0.33333333333333331</v>
      </c>
      <c r="Q39" s="64">
        <f t="shared" si="5"/>
        <v>4.166666666666663E-2</v>
      </c>
      <c r="R39" s="70">
        <f t="shared" si="6"/>
        <v>44436</v>
      </c>
      <c r="S39" s="65" t="s">
        <v>85</v>
      </c>
      <c r="T39" s="63">
        <v>0.29166666666666669</v>
      </c>
      <c r="U39" s="63">
        <v>0.33333333333333331</v>
      </c>
      <c r="V39" s="64">
        <f t="shared" si="7"/>
        <v>4.166666666666663E-2</v>
      </c>
      <c r="W39" s="71">
        <f t="shared" si="8"/>
        <v>0.12499999999999989</v>
      </c>
    </row>
    <row r="40" spans="1:23" x14ac:dyDescent="0.25">
      <c r="A40" s="1"/>
      <c r="B40" s="1"/>
      <c r="C40" s="105" t="s">
        <v>296</v>
      </c>
      <c r="D40" s="62">
        <v>44422</v>
      </c>
      <c r="E40" s="63">
        <v>0.29166666666666669</v>
      </c>
      <c r="F40" s="63">
        <v>0.33333333333333331</v>
      </c>
      <c r="G40" s="64">
        <f t="shared" si="1"/>
        <v>4.166666666666663E-2</v>
      </c>
      <c r="H40" s="65">
        <f t="shared" si="2"/>
        <v>44423</v>
      </c>
      <c r="I40" s="65" t="s">
        <v>84</v>
      </c>
      <c r="J40" s="66">
        <v>0.29166666666666669</v>
      </c>
      <c r="K40" s="66">
        <v>0.33333333333333331</v>
      </c>
      <c r="L40" s="64">
        <f t="shared" si="3"/>
        <v>0</v>
      </c>
      <c r="M40" s="67">
        <f t="shared" si="4"/>
        <v>44429</v>
      </c>
      <c r="N40" s="68" t="s">
        <v>85</v>
      </c>
      <c r="O40" s="69">
        <v>0.29166666666666669</v>
      </c>
      <c r="P40" s="69">
        <v>0.33333333333333331</v>
      </c>
      <c r="Q40" s="64">
        <f t="shared" si="5"/>
        <v>4.166666666666663E-2</v>
      </c>
      <c r="R40" s="70">
        <f t="shared" si="6"/>
        <v>44437</v>
      </c>
      <c r="S40" s="65" t="s">
        <v>85</v>
      </c>
      <c r="T40" s="63">
        <v>0.29166666666666669</v>
      </c>
      <c r="U40" s="63">
        <v>0.33333333333333331</v>
      </c>
      <c r="V40" s="64">
        <f t="shared" si="7"/>
        <v>4.166666666666663E-2</v>
      </c>
      <c r="W40" s="71">
        <f t="shared" si="8"/>
        <v>0.12499999999999989</v>
      </c>
    </row>
    <row r="41" spans="1:23" ht="30" x14ac:dyDescent="0.25">
      <c r="A41" s="1"/>
      <c r="B41" s="1"/>
      <c r="C41" s="105" t="s">
        <v>297</v>
      </c>
      <c r="D41" s="62">
        <v>44423</v>
      </c>
      <c r="E41" s="63">
        <v>0.29166666666666669</v>
      </c>
      <c r="F41" s="63">
        <v>0.33333333333333331</v>
      </c>
      <c r="G41" s="64">
        <f t="shared" si="1"/>
        <v>4.166666666666663E-2</v>
      </c>
      <c r="H41" s="65">
        <f t="shared" si="2"/>
        <v>44424</v>
      </c>
      <c r="I41" s="65" t="s">
        <v>84</v>
      </c>
      <c r="J41" s="66">
        <v>0.29166666666666669</v>
      </c>
      <c r="K41" s="66">
        <v>0.33333333333333331</v>
      </c>
      <c r="L41" s="64">
        <f t="shared" si="3"/>
        <v>0</v>
      </c>
      <c r="M41" s="67">
        <f t="shared" si="4"/>
        <v>44430</v>
      </c>
      <c r="N41" s="68" t="s">
        <v>85</v>
      </c>
      <c r="O41" s="69">
        <v>0.29166666666666669</v>
      </c>
      <c r="P41" s="69">
        <v>0.33333333333333331</v>
      </c>
      <c r="Q41" s="64">
        <f t="shared" si="5"/>
        <v>4.166666666666663E-2</v>
      </c>
      <c r="R41" s="70">
        <f t="shared" si="6"/>
        <v>44438</v>
      </c>
      <c r="S41" s="65" t="s">
        <v>85</v>
      </c>
      <c r="T41" s="63">
        <v>0.29166666666666669</v>
      </c>
      <c r="U41" s="63">
        <v>0.33333333333333331</v>
      </c>
      <c r="V41" s="64">
        <f t="shared" si="7"/>
        <v>4.166666666666663E-2</v>
      </c>
      <c r="W41" s="71">
        <f t="shared" si="8"/>
        <v>0.12499999999999989</v>
      </c>
    </row>
    <row r="42" spans="1:23" x14ac:dyDescent="0.25">
      <c r="A42" s="1"/>
      <c r="B42" s="1"/>
      <c r="C42" s="105" t="s">
        <v>298</v>
      </c>
      <c r="D42" s="62">
        <v>44424</v>
      </c>
      <c r="E42" s="63">
        <v>0.29166666666666669</v>
      </c>
      <c r="F42" s="63">
        <v>0.33333333333333331</v>
      </c>
      <c r="G42" s="64">
        <f t="shared" si="1"/>
        <v>4.166666666666663E-2</v>
      </c>
      <c r="H42" s="65">
        <f t="shared" si="2"/>
        <v>44425</v>
      </c>
      <c r="I42" s="65" t="s">
        <v>84</v>
      </c>
      <c r="J42" s="66">
        <v>0.29166666666666669</v>
      </c>
      <c r="K42" s="66">
        <v>0.33333333333333331</v>
      </c>
      <c r="L42" s="64">
        <f t="shared" si="3"/>
        <v>0</v>
      </c>
      <c r="M42" s="67">
        <f t="shared" si="4"/>
        <v>44431</v>
      </c>
      <c r="N42" s="68" t="s">
        <v>85</v>
      </c>
      <c r="O42" s="69">
        <v>0.29166666666666669</v>
      </c>
      <c r="P42" s="69">
        <v>0.33333333333333331</v>
      </c>
      <c r="Q42" s="64">
        <f t="shared" si="5"/>
        <v>4.166666666666663E-2</v>
      </c>
      <c r="R42" s="70">
        <f t="shared" si="6"/>
        <v>44439</v>
      </c>
      <c r="S42" s="65" t="s">
        <v>85</v>
      </c>
      <c r="T42" s="63">
        <v>0.29166666666666669</v>
      </c>
      <c r="U42" s="63">
        <v>0.33333333333333331</v>
      </c>
      <c r="V42" s="64">
        <f t="shared" si="7"/>
        <v>4.166666666666663E-2</v>
      </c>
      <c r="W42" s="71">
        <f t="shared" si="8"/>
        <v>0.12499999999999989</v>
      </c>
    </row>
    <row r="43" spans="1:23" ht="30" x14ac:dyDescent="0.25">
      <c r="A43" s="1"/>
      <c r="B43" s="1"/>
      <c r="C43" s="105" t="s">
        <v>299</v>
      </c>
      <c r="D43" s="62">
        <v>44425</v>
      </c>
      <c r="E43" s="63">
        <v>0.29166666666666669</v>
      </c>
      <c r="F43" s="63">
        <v>0.33333333333333331</v>
      </c>
      <c r="G43" s="64">
        <f t="shared" si="1"/>
        <v>4.166666666666663E-2</v>
      </c>
      <c r="H43" s="65">
        <f t="shared" si="2"/>
        <v>44426</v>
      </c>
      <c r="I43" s="65" t="s">
        <v>84</v>
      </c>
      <c r="J43" s="66">
        <v>0.29166666666666669</v>
      </c>
      <c r="K43" s="66">
        <v>0.33333333333333331</v>
      </c>
      <c r="L43" s="64">
        <f t="shared" si="3"/>
        <v>0</v>
      </c>
      <c r="M43" s="67">
        <f t="shared" si="4"/>
        <v>44432</v>
      </c>
      <c r="N43" s="68" t="s">
        <v>85</v>
      </c>
      <c r="O43" s="69">
        <v>0.29166666666666669</v>
      </c>
      <c r="P43" s="69">
        <v>0.33333333333333331</v>
      </c>
      <c r="Q43" s="64">
        <f t="shared" si="5"/>
        <v>4.166666666666663E-2</v>
      </c>
      <c r="R43" s="70">
        <f t="shared" si="6"/>
        <v>44440</v>
      </c>
      <c r="S43" s="65" t="s">
        <v>85</v>
      </c>
      <c r="T43" s="63">
        <v>0.29166666666666669</v>
      </c>
      <c r="U43" s="63">
        <v>0.33333333333333331</v>
      </c>
      <c r="V43" s="64">
        <f t="shared" si="7"/>
        <v>4.166666666666663E-2</v>
      </c>
      <c r="W43" s="71">
        <f t="shared" si="8"/>
        <v>0.12499999999999989</v>
      </c>
    </row>
    <row r="44" spans="1:23" x14ac:dyDescent="0.25">
      <c r="A44" s="1"/>
      <c r="B44" s="1"/>
      <c r="C44" s="102"/>
      <c r="D44" s="62">
        <v>44426</v>
      </c>
      <c r="E44" s="63">
        <v>0.29166666666666669</v>
      </c>
      <c r="F44" s="63">
        <v>0.33333333333333331</v>
      </c>
      <c r="G44" s="64">
        <f t="shared" si="1"/>
        <v>4.166666666666663E-2</v>
      </c>
      <c r="H44" s="65">
        <f t="shared" si="2"/>
        <v>44427</v>
      </c>
      <c r="I44" s="65" t="s">
        <v>84</v>
      </c>
      <c r="J44" s="66">
        <v>0.29166666666666669</v>
      </c>
      <c r="K44" s="66">
        <v>0.33333333333333331</v>
      </c>
      <c r="L44" s="64">
        <f t="shared" si="3"/>
        <v>0</v>
      </c>
      <c r="M44" s="67">
        <f t="shared" si="4"/>
        <v>44433</v>
      </c>
      <c r="N44" s="68" t="s">
        <v>85</v>
      </c>
      <c r="O44" s="69">
        <v>0.29166666666666669</v>
      </c>
      <c r="P44" s="69">
        <v>0.33333333333333331</v>
      </c>
      <c r="Q44" s="64">
        <f t="shared" si="5"/>
        <v>4.166666666666663E-2</v>
      </c>
      <c r="R44" s="70">
        <f t="shared" si="6"/>
        <v>44441</v>
      </c>
      <c r="S44" s="65" t="s">
        <v>85</v>
      </c>
      <c r="T44" s="63">
        <v>0.29166666666666669</v>
      </c>
      <c r="U44" s="63">
        <v>0.33333333333333331</v>
      </c>
      <c r="V44" s="64">
        <f t="shared" si="7"/>
        <v>4.166666666666663E-2</v>
      </c>
      <c r="W44" s="71">
        <f t="shared" si="8"/>
        <v>0.12499999999999989</v>
      </c>
    </row>
    <row r="45" spans="1:23" x14ac:dyDescent="0.25">
      <c r="A45" s="1"/>
      <c r="B45" s="1"/>
      <c r="C45" s="102"/>
      <c r="D45" s="62">
        <v>44427</v>
      </c>
      <c r="E45" s="63">
        <v>0.29166666666666669</v>
      </c>
      <c r="F45" s="63">
        <v>0.33333333333333331</v>
      </c>
      <c r="G45" s="64">
        <f t="shared" si="1"/>
        <v>4.166666666666663E-2</v>
      </c>
      <c r="H45" s="65">
        <f t="shared" si="2"/>
        <v>44428</v>
      </c>
      <c r="I45" s="65" t="s">
        <v>84</v>
      </c>
      <c r="J45" s="66">
        <v>0.29166666666666669</v>
      </c>
      <c r="K45" s="66">
        <v>0.33333333333333331</v>
      </c>
      <c r="L45" s="64">
        <f t="shared" si="3"/>
        <v>0</v>
      </c>
      <c r="M45" s="67">
        <f t="shared" si="4"/>
        <v>44434</v>
      </c>
      <c r="N45" s="68" t="s">
        <v>85</v>
      </c>
      <c r="O45" s="69">
        <v>0.29166666666666669</v>
      </c>
      <c r="P45" s="69">
        <v>0.33333333333333331</v>
      </c>
      <c r="Q45" s="64">
        <f t="shared" si="5"/>
        <v>4.166666666666663E-2</v>
      </c>
      <c r="R45" s="70">
        <f t="shared" si="6"/>
        <v>44442</v>
      </c>
      <c r="S45" s="65" t="s">
        <v>85</v>
      </c>
      <c r="T45" s="63">
        <v>0.29166666666666669</v>
      </c>
      <c r="U45" s="63">
        <v>0.33333333333333331</v>
      </c>
      <c r="V45" s="64">
        <f t="shared" si="7"/>
        <v>4.166666666666663E-2</v>
      </c>
      <c r="W45" s="71">
        <f t="shared" si="8"/>
        <v>0.12499999999999989</v>
      </c>
    </row>
    <row r="46" spans="1:23" x14ac:dyDescent="0.25">
      <c r="A46" s="1"/>
      <c r="B46" s="1"/>
      <c r="C46" s="102"/>
      <c r="D46" s="62">
        <v>44428</v>
      </c>
      <c r="E46" s="63">
        <v>0.29166666666666669</v>
      </c>
      <c r="F46" s="63">
        <v>0.33333333333333331</v>
      </c>
      <c r="G46" s="64">
        <f t="shared" si="1"/>
        <v>4.166666666666663E-2</v>
      </c>
      <c r="H46" s="65">
        <f t="shared" si="2"/>
        <v>44429</v>
      </c>
      <c r="I46" s="65" t="s">
        <v>84</v>
      </c>
      <c r="J46" s="66">
        <v>0.29166666666666669</v>
      </c>
      <c r="K46" s="66">
        <v>0.33333333333333331</v>
      </c>
      <c r="L46" s="64">
        <f t="shared" si="3"/>
        <v>0</v>
      </c>
      <c r="M46" s="67">
        <f t="shared" si="4"/>
        <v>44435</v>
      </c>
      <c r="N46" s="68" t="s">
        <v>85</v>
      </c>
      <c r="O46" s="69">
        <v>0.29166666666666669</v>
      </c>
      <c r="P46" s="69">
        <v>0.33333333333333331</v>
      </c>
      <c r="Q46" s="64">
        <f t="shared" si="5"/>
        <v>4.166666666666663E-2</v>
      </c>
      <c r="R46" s="70">
        <f t="shared" si="6"/>
        <v>44443</v>
      </c>
      <c r="S46" s="65" t="s">
        <v>85</v>
      </c>
      <c r="T46" s="63">
        <v>0.29166666666666669</v>
      </c>
      <c r="U46" s="63">
        <v>0.33333333333333331</v>
      </c>
      <c r="V46" s="64">
        <f t="shared" si="7"/>
        <v>4.166666666666663E-2</v>
      </c>
      <c r="W46" s="71">
        <f t="shared" si="8"/>
        <v>0.12499999999999989</v>
      </c>
    </row>
    <row r="47" spans="1:23" ht="15.75" thickBot="1" x14ac:dyDescent="0.3">
      <c r="A47" s="1"/>
      <c r="B47" s="1"/>
      <c r="C47" s="103"/>
      <c r="D47" s="62">
        <v>44429</v>
      </c>
      <c r="E47" s="63">
        <v>0.29166666666666669</v>
      </c>
      <c r="F47" s="63">
        <v>0.33333333333333331</v>
      </c>
      <c r="G47" s="64">
        <f t="shared" si="1"/>
        <v>4.166666666666663E-2</v>
      </c>
      <c r="H47" s="65">
        <f t="shared" si="2"/>
        <v>44430</v>
      </c>
      <c r="I47" s="65" t="s">
        <v>84</v>
      </c>
      <c r="J47" s="66">
        <v>0.29166666666666669</v>
      </c>
      <c r="K47" s="66">
        <v>0.33333333333333331</v>
      </c>
      <c r="L47" s="64">
        <f t="shared" si="3"/>
        <v>0</v>
      </c>
      <c r="M47" s="67">
        <f t="shared" si="4"/>
        <v>44436</v>
      </c>
      <c r="N47" s="68" t="s">
        <v>85</v>
      </c>
      <c r="O47" s="69">
        <v>0.29166666666666669</v>
      </c>
      <c r="P47" s="69">
        <v>0.33333333333333331</v>
      </c>
      <c r="Q47" s="64">
        <f t="shared" si="5"/>
        <v>4.166666666666663E-2</v>
      </c>
      <c r="R47" s="70">
        <f t="shared" si="6"/>
        <v>44444</v>
      </c>
      <c r="S47" s="65" t="s">
        <v>85</v>
      </c>
      <c r="T47" s="63">
        <v>0.29166666666666669</v>
      </c>
      <c r="U47" s="63">
        <v>0.33333333333333331</v>
      </c>
      <c r="V47" s="64">
        <f t="shared" si="7"/>
        <v>4.166666666666663E-2</v>
      </c>
      <c r="W47" s="71">
        <f t="shared" si="8"/>
        <v>0.12499999999999989</v>
      </c>
    </row>
    <row r="48" spans="1:23" ht="15.75" thickBot="1" x14ac:dyDescent="0.3">
      <c r="C48" s="98" t="s">
        <v>86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00"/>
    </row>
    <row r="49" spans="3:17" x14ac:dyDescent="0.25"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</row>
    <row r="50" spans="3:17" x14ac:dyDescent="0.25"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3:17" x14ac:dyDescent="0.25"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</row>
    <row r="52" spans="3:17" x14ac:dyDescent="0.25"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</row>
    <row r="53" spans="3:17" ht="15.75" thickBot="1" x14ac:dyDescent="0.3"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</row>
  </sheetData>
  <sheetProtection algorithmName="SHA-512" hashValue="Z0esWIiAs+F2qI4zNrS2014oVXQQ7yLj1kmOQepM77AjcePQ5bL7ontf9lksMgudabTX2GIXxwiHvKi1d+p2FQ==" saltValue="auYh8z8g+wvYxDE/xYPw8g==" spinCount="100000" sheet="1" selectLockedCells="1"/>
  <mergeCells count="2">
    <mergeCell ref="C48:Q48"/>
    <mergeCell ref="C49:Q53"/>
  </mergeCells>
  <dataValidations count="1">
    <dataValidation type="list" allowBlank="1" showInputMessage="1" showErrorMessage="1" sqref="S7:S47 N7:N47 I7:I47" xr:uid="{00000000-0002-0000-0A00-000000000000}">
      <formula1>"Sim, Não"</formula1>
    </dataValidation>
  </dataValidations>
  <hyperlinks>
    <hyperlink ref="A14:B14" location="'D9'!B15" display="'D9'!B15" xr:uid="{7A0C430E-979C-4660-8821-08D0C32B2B37}"/>
    <hyperlink ref="A13:B13" location="'D9'!B14" display="'D9'!B14" xr:uid="{F679D4BE-F614-4C2E-A735-18F7A1FF5F82}"/>
    <hyperlink ref="A12:B12" location="'D7'!B13" display="'D7'!B13" xr:uid="{EA63DB8A-A1AF-47B7-B3C4-F80493AD381C}"/>
    <hyperlink ref="A11:B11" location="'D6'!B12" display="'D6'!B12" xr:uid="{E11D05AD-E3D2-4CEC-909B-D3576ECFB8BC}"/>
    <hyperlink ref="A10:B10" location="'D5'!B11" display="'D5'!B11" xr:uid="{D45BF773-A10B-4296-8C79-9A295C003A7E}"/>
    <hyperlink ref="A9:B9" location="'D4'!B10" display="'D4'!B10" xr:uid="{297E57B6-3958-42BC-BC8D-DA57912BE25E}"/>
    <hyperlink ref="A15:B15" location="'D10'!B16" display="'D10'!B16" xr:uid="{F061772A-AEB6-45AF-8C7D-9199AB07A83B}"/>
    <hyperlink ref="A7:B7" location="'Língua Portuguesa'!A1" display="'Língua Portuguesa'!A1" xr:uid="{4C663DB8-021A-4847-BC8C-06EA547FF3C4}"/>
    <hyperlink ref="A8:B8" location="'D2'!B8" display="'D2'!B8" xr:uid="{11E819F4-3B16-4FC7-B47E-F4FED51FA400}"/>
    <hyperlink ref="B13" location="'Contabilidade Geral'!A1" display="'Contabilidade Geral'!A1" xr:uid="{F17B0DA2-A4F4-4B19-8E2D-C8D884D3F5C9}"/>
    <hyperlink ref="A13" location="'D8'!B14" display="'D8'!B14" xr:uid="{FE3AA756-25D4-4A7E-9860-800EF524C51D}"/>
    <hyperlink ref="A16:B18" location="'D10'!B16" display="'D10'!B16" xr:uid="{7E17BFBC-EE1E-40B8-9BBC-D396D5EA69FC}"/>
    <hyperlink ref="B8" location="'Racio. Lóg. e Mat. Financeira '!A1" display="'Racio. Lóg. e Mat. Financeira '!A1" xr:uid="{A5909C2B-4CE4-4F25-859A-72BE7E646DC6}"/>
    <hyperlink ref="B9" location="'Direito Empresarial'!A1" display="'Direito Empresarial'!A1" xr:uid="{C30A21CA-44E4-49FE-AEE7-D70DA5376F9F}"/>
    <hyperlink ref="B10" location="'Direito Constitucional'!A1" display="'Direito Constitucional'!A1" xr:uid="{3FF39279-0310-4CA1-A4C1-040C953DF2FE}"/>
    <hyperlink ref="B11" location="'Direito Administrativo'!A1" display="'Direito Administrativo'!A1" xr:uid="{D15C93E5-71CE-4C37-BFD1-6F15B3971BD4}"/>
    <hyperlink ref="B12" location="'Direito Civil e Penal'!A1" display="'Direito Civil e Penal'!A1" xr:uid="{9896C350-8194-4E60-9660-0B75A8053316}"/>
    <hyperlink ref="B14" location="'Direito Tributário'!A1" display="'Direito Tributário'!A1" xr:uid="{D1F0C3DA-C66A-4538-A263-FB7E080B283F}"/>
    <hyperlink ref="B15" location="'Legislação Tributária do ES'!A1" display="'Legislação Tributária do ES'!A1" xr:uid="{75D49BA9-36B2-4F4D-9F1B-1E2B1AB0C9B6}"/>
    <hyperlink ref="B16" location="'Cont. Avançada e de Custos'!A1" display="'Cont. Avançada e de Custos'!A1" xr:uid="{A358B636-5AB8-4943-91A5-991777EB1FFE}"/>
    <hyperlink ref="B17" location="'T.I Aplic. à Audit. Tributária'!A1" display="'T.I Aplic. à Audit. Tributária'!A1" xr:uid="{440ADE5C-8388-4D4A-9788-808F51BCC8D3}"/>
    <hyperlink ref="B18" location="'Auditoria Tributária'!A1" display="'Auditoria Tributária'!A1" xr:uid="{EDDC739E-BD3E-400C-AE9F-348FE96C432C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5"/>
  <sheetViews>
    <sheetView showGridLines="0" topLeftCell="A16" workbookViewId="0">
      <selection activeCell="C22" sqref="C22"/>
    </sheetView>
  </sheetViews>
  <sheetFormatPr defaultColWidth="0" defaultRowHeight="15" x14ac:dyDescent="0.25"/>
  <cols>
    <col min="1" max="1" width="9.140625" customWidth="1"/>
    <col min="2" max="2" width="50.8554687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SUM(G7:G29)</f>
        <v>0.95833333333333248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SUM(L7:L29)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SUM(Q7:Q29)</f>
        <v>0.95833333333333248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SUM(V7:V29)</f>
        <v>0.95833333333333248</v>
      </c>
      <c r="W6" s="22">
        <f>SUM(W7:W29)</f>
        <v>2.8749999999999991</v>
      </c>
    </row>
    <row r="7" spans="1:23" ht="45" x14ac:dyDescent="0.25">
      <c r="A7" s="72">
        <v>1</v>
      </c>
      <c r="B7" s="72" t="str">
        <f>Cronograma!B10</f>
        <v xml:space="preserve">Língua Portuguesa </v>
      </c>
      <c r="C7" s="104" t="s">
        <v>300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ht="45" x14ac:dyDescent="0.25">
      <c r="A8" s="72">
        <v>2</v>
      </c>
      <c r="B8" s="72" t="str">
        <f>Cronograma!B11</f>
        <v>Raciocínio Lógico e Matemática Financeira</v>
      </c>
      <c r="C8" s="105" t="s">
        <v>301</v>
      </c>
      <c r="D8" s="62">
        <v>44390</v>
      </c>
      <c r="E8" s="63">
        <v>0.29166666666666669</v>
      </c>
      <c r="F8" s="63">
        <v>0.33333333333333331</v>
      </c>
      <c r="G8" s="64">
        <f t="shared" ref="G8:G29" si="1">F8-E8</f>
        <v>4.166666666666663E-2</v>
      </c>
      <c r="H8" s="65">
        <f t="shared" ref="H8:H29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29" si="3">IF(I8="sim",K8-J8,0)</f>
        <v>0</v>
      </c>
      <c r="M8" s="67">
        <f t="shared" ref="M8:M29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29" si="5">IF(N8="sim",P8-O8,0)</f>
        <v>4.166666666666663E-2</v>
      </c>
      <c r="R8" s="70">
        <f t="shared" ref="R8:R29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29" si="7">IF(S8="sim",U8-T8,0)</f>
        <v>4.166666666666663E-2</v>
      </c>
      <c r="W8" s="71">
        <f t="shared" ref="W8:W29" si="8">G8+L8+Q8+V8</f>
        <v>0.12499999999999989</v>
      </c>
    </row>
    <row r="9" spans="1:23" x14ac:dyDescent="0.25">
      <c r="A9" s="72">
        <v>3</v>
      </c>
      <c r="B9" s="72" t="str">
        <f>Cronograma!B12</f>
        <v>Direito Empresarial</v>
      </c>
      <c r="C9" s="105" t="s">
        <v>302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ht="30" x14ac:dyDescent="0.25">
      <c r="A10" s="72">
        <v>4</v>
      </c>
      <c r="B10" s="72" t="str">
        <f>Cronograma!B13</f>
        <v>Direito Constitucional</v>
      </c>
      <c r="C10" s="105" t="s">
        <v>303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ht="30" x14ac:dyDescent="0.25">
      <c r="A11" s="72">
        <v>5</v>
      </c>
      <c r="B11" s="72" t="str">
        <f>Cronograma!B14</f>
        <v>Direito Administrativo</v>
      </c>
      <c r="C11" s="105" t="s">
        <v>304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ht="30" x14ac:dyDescent="0.25">
      <c r="A12" s="72">
        <v>6</v>
      </c>
      <c r="B12" s="72" t="str">
        <f>Cronograma!B15</f>
        <v>Direito Civil e Penal</v>
      </c>
      <c r="C12" s="105" t="s">
        <v>305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ht="30" x14ac:dyDescent="0.25">
      <c r="A13" s="61">
        <v>7</v>
      </c>
      <c r="B13" s="61" t="str">
        <f>Cronograma!B16</f>
        <v>Contabilidade Geral</v>
      </c>
      <c r="C13" s="105" t="s">
        <v>306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ht="210" x14ac:dyDescent="0.25">
      <c r="A14" s="72">
        <v>8</v>
      </c>
      <c r="B14" s="72" t="str">
        <f>Cronograma!B17</f>
        <v>Direito Tributário</v>
      </c>
      <c r="C14" s="105" t="s">
        <v>307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x14ac:dyDescent="0.25">
      <c r="A15" s="72">
        <v>9</v>
      </c>
      <c r="B15" s="72" t="str">
        <f>Cronograma!B18</f>
        <v>Legislação Tributária do Espirito Santo</v>
      </c>
      <c r="C15" s="105" t="s">
        <v>308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x14ac:dyDescent="0.25">
      <c r="A16" s="72">
        <v>10</v>
      </c>
      <c r="B16" s="72" t="str">
        <f>Cronograma!B19</f>
        <v>Contabilidade Avançada e de Custos</v>
      </c>
      <c r="C16" s="105" t="s">
        <v>309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x14ac:dyDescent="0.25">
      <c r="A17" s="72">
        <v>11</v>
      </c>
      <c r="B17" s="72" t="str">
        <f>Cronograma!B20</f>
        <v>Tecnologia da Informação Aplicada à Auditoria Tributária</v>
      </c>
      <c r="C17" s="105" t="s">
        <v>310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x14ac:dyDescent="0.25">
      <c r="A18" s="72">
        <v>12</v>
      </c>
      <c r="B18" s="72" t="str">
        <f>Cronograma!B21</f>
        <v>Auditoria Tributária</v>
      </c>
      <c r="C18" s="105" t="s">
        <v>311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1"/>
      <c r="B19" s="1"/>
      <c r="C19" s="105" t="s">
        <v>312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ht="30" x14ac:dyDescent="0.25">
      <c r="A20" s="1"/>
      <c r="B20" s="1"/>
      <c r="C20" s="105" t="s">
        <v>313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5" t="s">
        <v>314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ht="60" x14ac:dyDescent="0.25">
      <c r="A22" s="1"/>
      <c r="B22" s="1"/>
      <c r="C22" s="105" t="s">
        <v>315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ht="30" x14ac:dyDescent="0.25">
      <c r="A23" s="1"/>
      <c r="B23" s="1"/>
      <c r="C23" s="105" t="s">
        <v>316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ht="30" x14ac:dyDescent="0.25">
      <c r="A24" s="1"/>
      <c r="B24" s="1"/>
      <c r="C24" s="105" t="s">
        <v>317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ht="45" x14ac:dyDescent="0.25">
      <c r="A25" s="1"/>
      <c r="B25" s="1"/>
      <c r="C25" s="106" t="s">
        <v>318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x14ac:dyDescent="0.25">
      <c r="A26" s="1"/>
      <c r="B26" s="1"/>
      <c r="C26" s="102"/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x14ac:dyDescent="0.25">
      <c r="A27" s="1"/>
      <c r="B27" s="1"/>
      <c r="C27" s="102"/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x14ac:dyDescent="0.25">
      <c r="A28" s="1"/>
      <c r="B28" s="1"/>
      <c r="C28" s="102"/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ht="15.75" thickBot="1" x14ac:dyDescent="0.3">
      <c r="A29" s="1"/>
      <c r="B29" s="1"/>
      <c r="C29" s="103"/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ht="15.75" thickBot="1" x14ac:dyDescent="0.3">
      <c r="C30" s="98" t="s">
        <v>86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</row>
    <row r="31" spans="1:23" x14ac:dyDescent="0.25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23" x14ac:dyDescent="0.25"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3:17" x14ac:dyDescent="0.25"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3:17" x14ac:dyDescent="0.25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3:17" ht="15.75" thickBot="1" x14ac:dyDescent="0.3"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</sheetData>
  <sheetProtection algorithmName="SHA-512" hashValue="wC5sjmGjFPJkbzWiH3q+dUuO3UuDlFqhMhjFMfPB7YmI/NyVJQYrN2Q7kK0A1Nmz3PmqIMgnqbuPzo7CABc2xA==" saltValue="z50DbMO41ioNiodIVoF+LA==" spinCount="100000" sheet="1" selectLockedCells="1"/>
  <mergeCells count="2">
    <mergeCell ref="C30:Q30"/>
    <mergeCell ref="C31:Q35"/>
  </mergeCells>
  <dataValidations count="1">
    <dataValidation type="list" allowBlank="1" showInputMessage="1" showErrorMessage="1" sqref="S7:S29 N7:N29 I7:I29" xr:uid="{00000000-0002-0000-0B00-000000000000}">
      <formula1>"Sim, Não"</formula1>
    </dataValidation>
  </dataValidations>
  <hyperlinks>
    <hyperlink ref="A14:B14" location="'D9'!B15" display="'D9'!B15" xr:uid="{6566558D-811E-434D-987A-C59B843429B4}"/>
    <hyperlink ref="A13:B13" location="'D9'!B14" display="'D9'!B14" xr:uid="{5CB1D5C9-9E2A-451A-B0CF-2643074A32A6}"/>
    <hyperlink ref="A12:B12" location="'D7'!B13" display="'D7'!B13" xr:uid="{E530D109-7579-4977-AD0F-6AB81B8259E0}"/>
    <hyperlink ref="A11:B11" location="'D6'!B12" display="'D6'!B12" xr:uid="{A39A5242-6021-411E-B3C5-E40604C6D207}"/>
    <hyperlink ref="A10:B10" location="'D5'!B11" display="'D5'!B11" xr:uid="{23FD7344-BD71-4E73-8762-F4FD546696EB}"/>
    <hyperlink ref="A9:B9" location="'D4'!B10" display="'D4'!B10" xr:uid="{7654DFE9-1C57-4CDD-982A-1F5D4E94E523}"/>
    <hyperlink ref="A15:B15" location="'D10'!B16" display="'D10'!B16" xr:uid="{168362E9-11C7-41C7-B18F-2DA447F28979}"/>
    <hyperlink ref="A7:B7" location="'Língua Portuguesa'!A1" display="'Língua Portuguesa'!A1" xr:uid="{46D8CC70-92EA-4AE6-834E-3760EE5FBE66}"/>
    <hyperlink ref="A8:B8" location="'D2'!B8" display="'D2'!B8" xr:uid="{7CCE740B-EE70-4049-B012-C90B5C8C9804}"/>
    <hyperlink ref="B13" location="'Contabilidade Geral'!A1" display="'Contabilidade Geral'!A1" xr:uid="{28CD5346-F80B-40B8-ACBF-813AF5CAE7A9}"/>
    <hyperlink ref="A13" location="'D8'!B14" display="'D8'!B14" xr:uid="{D21338C4-D1B9-4239-AF5C-BB68EE70B6C8}"/>
    <hyperlink ref="A16:B18" location="'D10'!B16" display="'D10'!B16" xr:uid="{3C997D57-59FF-4525-8881-BCC9DC31510C}"/>
    <hyperlink ref="B8" location="'Racio. Lóg. e Mat. Financeira '!A1" display="'Racio. Lóg. e Mat. Financeira '!A1" xr:uid="{8078F45C-34A6-4388-BF43-ACB649C807C7}"/>
    <hyperlink ref="B9" location="'Direito Empresarial'!A1" display="'Direito Empresarial'!A1" xr:uid="{806C3CB4-06FB-4ADB-876C-DE82868493E2}"/>
    <hyperlink ref="B10" location="'Direito Constitucional'!A1" display="'Direito Constitucional'!A1" xr:uid="{7D5C2F89-CDE4-4A6C-AF2F-E5E1D7C1581B}"/>
    <hyperlink ref="B11" location="'Direito Administrativo'!A1" display="'Direito Administrativo'!A1" xr:uid="{DC57E4D4-95A2-4001-AFD9-C9966BB39244}"/>
    <hyperlink ref="B12" location="'Direito Civil e Penal'!A1" display="'Direito Civil e Penal'!A1" xr:uid="{1BFDF5EA-25CB-4576-92AC-A765A303B731}"/>
    <hyperlink ref="B14" location="'Direito Tributário'!A1" display="'Direito Tributário'!A1" xr:uid="{0236AA85-F141-48BF-844C-48BFCA2CB1E1}"/>
    <hyperlink ref="B15" location="'Legislação Tributária do ES'!A1" display="'Legislação Tributária do ES'!A1" xr:uid="{CD1C85AB-1197-4832-A9B2-4FBF8C433715}"/>
    <hyperlink ref="B16" location="'Cont. Avançada e de Custos'!A1" display="'Cont. Avançada e de Custos'!A1" xr:uid="{4974DF33-2E76-4CD2-A298-0D2BE33DEEB2}"/>
    <hyperlink ref="B17" location="'T.I Aplic. à Audit. Tributária'!A1" display="'T.I Aplic. à Audit. Tributária'!A1" xr:uid="{57560328-899A-448C-B13A-1F8653E4DC25}"/>
    <hyperlink ref="B18" location="'Auditoria Tributária'!A1" display="'Auditoria Tributária'!A1" xr:uid="{D3C7D5F0-D1A9-43BD-AE64-1118E65191E1}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58"/>
  <sheetViews>
    <sheetView showGridLines="0" topLeftCell="A10" workbookViewId="0">
      <selection activeCell="C27" sqref="C27"/>
    </sheetView>
  </sheetViews>
  <sheetFormatPr defaultColWidth="0" defaultRowHeight="15" x14ac:dyDescent="0.25"/>
  <cols>
    <col min="1" max="1" width="9.140625" customWidth="1"/>
    <col min="2" max="2" width="50.425781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57031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SUM(G7:G52)</f>
        <v>1.9166666666666625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SUM(L7:L52)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SUM(Q7:Q52)</f>
        <v>1.9166666666666625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SUM(V7:V52)</f>
        <v>1.9166666666666625</v>
      </c>
      <c r="W6" s="22">
        <f>SUM(W7:W52)</f>
        <v>5.7499999999999991</v>
      </c>
    </row>
    <row r="7" spans="1:23" ht="30" x14ac:dyDescent="0.25">
      <c r="A7" s="72">
        <v>1</v>
      </c>
      <c r="B7" s="72" t="str">
        <f>Cronograma!B10</f>
        <v xml:space="preserve">Língua Portuguesa </v>
      </c>
      <c r="C7" s="104" t="s">
        <v>319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x14ac:dyDescent="0.25">
      <c r="A8" s="72">
        <v>2</v>
      </c>
      <c r="B8" s="72" t="str">
        <f>Cronograma!B11</f>
        <v>Raciocínio Lógico e Matemática Financeira</v>
      </c>
      <c r="C8" s="105" t="s">
        <v>320</v>
      </c>
      <c r="D8" s="62">
        <v>44390</v>
      </c>
      <c r="E8" s="63">
        <v>0.29166666666666669</v>
      </c>
      <c r="F8" s="63">
        <v>0.33333333333333331</v>
      </c>
      <c r="G8" s="64">
        <f t="shared" ref="G8:G52" si="1">F8-E8</f>
        <v>4.166666666666663E-2</v>
      </c>
      <c r="H8" s="65">
        <f t="shared" ref="H8:H52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52" si="3">IF(I8="sim",K8-J8,0)</f>
        <v>0</v>
      </c>
      <c r="M8" s="67">
        <f t="shared" ref="M8:M52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52" si="5">IF(N8="sim",P8-O8,0)</f>
        <v>4.166666666666663E-2</v>
      </c>
      <c r="R8" s="70">
        <f t="shared" ref="R8:R52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52" si="7">IF(S8="sim",U8-T8,0)</f>
        <v>4.166666666666663E-2</v>
      </c>
      <c r="W8" s="71">
        <f t="shared" ref="W8:W52" si="8">G8+L8+Q8+V8</f>
        <v>0.12499999999999989</v>
      </c>
    </row>
    <row r="9" spans="1:23" ht="45" x14ac:dyDescent="0.25">
      <c r="A9" s="72">
        <v>3</v>
      </c>
      <c r="B9" s="72" t="str">
        <f>Cronograma!B12</f>
        <v>Direito Empresarial</v>
      </c>
      <c r="C9" s="105" t="s">
        <v>321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x14ac:dyDescent="0.25">
      <c r="A10" s="72">
        <v>4</v>
      </c>
      <c r="B10" s="72" t="str">
        <f>Cronograma!B13</f>
        <v>Direito Constitucional</v>
      </c>
      <c r="C10" s="105" t="s">
        <v>322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x14ac:dyDescent="0.25">
      <c r="A11" s="72">
        <v>5</v>
      </c>
      <c r="B11" s="72" t="str">
        <f>Cronograma!B14</f>
        <v>Direito Administrativo</v>
      </c>
      <c r="C11" s="105" t="s">
        <v>323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x14ac:dyDescent="0.25">
      <c r="A12" s="72">
        <v>6</v>
      </c>
      <c r="B12" s="72" t="str">
        <f>Cronograma!B15</f>
        <v>Direito Civil e Penal</v>
      </c>
      <c r="C12" s="105" t="s">
        <v>324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325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ht="30" x14ac:dyDescent="0.25">
      <c r="A14" s="61">
        <v>8</v>
      </c>
      <c r="B14" s="61" t="str">
        <f>Cronograma!B17</f>
        <v>Direito Tributário</v>
      </c>
      <c r="C14" s="105" t="s">
        <v>326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x14ac:dyDescent="0.25">
      <c r="A15" s="72">
        <v>9</v>
      </c>
      <c r="B15" s="72" t="str">
        <f>Cronograma!B18</f>
        <v>Legislação Tributária do Espirito Santo</v>
      </c>
      <c r="C15" s="105" t="s">
        <v>327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x14ac:dyDescent="0.25">
      <c r="A16" s="72">
        <v>10</v>
      </c>
      <c r="B16" s="72" t="str">
        <f>Cronograma!B19</f>
        <v>Contabilidade Avançada e de Custos</v>
      </c>
      <c r="C16" s="105" t="s">
        <v>328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ht="30" x14ac:dyDescent="0.25">
      <c r="A17" s="72">
        <v>11</v>
      </c>
      <c r="B17" s="72" t="str">
        <f>Cronograma!B20</f>
        <v>Tecnologia da Informação Aplicada à Auditoria Tributária</v>
      </c>
      <c r="C17" s="105" t="s">
        <v>329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x14ac:dyDescent="0.25">
      <c r="A18" s="72">
        <v>12</v>
      </c>
      <c r="B18" s="72" t="str">
        <f>Cronograma!B21</f>
        <v>Auditoria Tributária</v>
      </c>
      <c r="C18" s="105" t="s">
        <v>161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ht="30" x14ac:dyDescent="0.25">
      <c r="A19" s="1"/>
      <c r="B19" s="1"/>
      <c r="C19" s="105" t="s">
        <v>330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ht="30" x14ac:dyDescent="0.25">
      <c r="A20" s="1"/>
      <c r="B20" s="1"/>
      <c r="C20" s="105" t="s">
        <v>331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5" t="s">
        <v>332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x14ac:dyDescent="0.25">
      <c r="A22" s="1"/>
      <c r="B22" s="1"/>
      <c r="C22" s="105" t="s">
        <v>333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x14ac:dyDescent="0.25">
      <c r="A23" s="1"/>
      <c r="B23" s="1"/>
      <c r="C23" s="105" t="s">
        <v>334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x14ac:dyDescent="0.25">
      <c r="A24" s="1"/>
      <c r="B24" s="1"/>
      <c r="C24" s="105" t="s">
        <v>335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1"/>
      <c r="B25" s="1"/>
      <c r="C25" s="105" t="s">
        <v>336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ht="30" x14ac:dyDescent="0.25">
      <c r="A26" s="1"/>
      <c r="B26" s="1"/>
      <c r="C26" s="105" t="s">
        <v>337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ht="30" x14ac:dyDescent="0.25">
      <c r="A27" s="1"/>
      <c r="B27" s="1"/>
      <c r="C27" s="105" t="s">
        <v>338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x14ac:dyDescent="0.25">
      <c r="A28" s="1"/>
      <c r="B28" s="1"/>
      <c r="C28" s="105" t="s">
        <v>339</v>
      </c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x14ac:dyDescent="0.25">
      <c r="A29" s="1"/>
      <c r="B29" s="1"/>
      <c r="C29" s="105" t="s">
        <v>340</v>
      </c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x14ac:dyDescent="0.25">
      <c r="A30" s="1"/>
      <c r="B30" s="1"/>
      <c r="C30" s="105" t="s">
        <v>341</v>
      </c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ht="30" x14ac:dyDescent="0.25">
      <c r="A31" s="1"/>
      <c r="B31" s="1"/>
      <c r="C31" s="105" t="s">
        <v>342</v>
      </c>
      <c r="D31" s="62">
        <v>44413</v>
      </c>
      <c r="E31" s="63">
        <v>0.29166666666666669</v>
      </c>
      <c r="F31" s="63">
        <v>0.33333333333333331</v>
      </c>
      <c r="G31" s="64">
        <f t="shared" si="1"/>
        <v>4.166666666666663E-2</v>
      </c>
      <c r="H31" s="65">
        <f t="shared" si="2"/>
        <v>44414</v>
      </c>
      <c r="I31" s="65" t="s">
        <v>84</v>
      </c>
      <c r="J31" s="66">
        <v>0.29166666666666669</v>
      </c>
      <c r="K31" s="66">
        <v>0.33333333333333331</v>
      </c>
      <c r="L31" s="64">
        <f t="shared" si="3"/>
        <v>0</v>
      </c>
      <c r="M31" s="67">
        <f t="shared" si="4"/>
        <v>44420</v>
      </c>
      <c r="N31" s="68" t="s">
        <v>85</v>
      </c>
      <c r="O31" s="69">
        <v>0.29166666666666669</v>
      </c>
      <c r="P31" s="69">
        <v>0.33333333333333331</v>
      </c>
      <c r="Q31" s="64">
        <f t="shared" si="5"/>
        <v>4.166666666666663E-2</v>
      </c>
      <c r="R31" s="70">
        <f t="shared" si="6"/>
        <v>44428</v>
      </c>
      <c r="S31" s="65" t="s">
        <v>85</v>
      </c>
      <c r="T31" s="63">
        <v>0.29166666666666669</v>
      </c>
      <c r="U31" s="63">
        <v>0.33333333333333331</v>
      </c>
      <c r="V31" s="64">
        <f t="shared" si="7"/>
        <v>4.166666666666663E-2</v>
      </c>
      <c r="W31" s="71">
        <f t="shared" si="8"/>
        <v>0.12499999999999989</v>
      </c>
    </row>
    <row r="32" spans="1:23" ht="30" x14ac:dyDescent="0.25">
      <c r="A32" s="1"/>
      <c r="B32" s="1"/>
      <c r="C32" s="105" t="s">
        <v>343</v>
      </c>
      <c r="D32" s="62">
        <v>44414</v>
      </c>
      <c r="E32" s="63">
        <v>0.29166666666666669</v>
      </c>
      <c r="F32" s="63">
        <v>0.33333333333333331</v>
      </c>
      <c r="G32" s="64">
        <f t="shared" si="1"/>
        <v>4.166666666666663E-2</v>
      </c>
      <c r="H32" s="65">
        <f t="shared" si="2"/>
        <v>44415</v>
      </c>
      <c r="I32" s="65" t="s">
        <v>84</v>
      </c>
      <c r="J32" s="66">
        <v>0.29166666666666669</v>
      </c>
      <c r="K32" s="66">
        <v>0.33333333333333331</v>
      </c>
      <c r="L32" s="64">
        <f t="shared" si="3"/>
        <v>0</v>
      </c>
      <c r="M32" s="67">
        <f t="shared" si="4"/>
        <v>44421</v>
      </c>
      <c r="N32" s="68" t="s">
        <v>85</v>
      </c>
      <c r="O32" s="69">
        <v>0.29166666666666669</v>
      </c>
      <c r="P32" s="69">
        <v>0.33333333333333331</v>
      </c>
      <c r="Q32" s="64">
        <f t="shared" si="5"/>
        <v>4.166666666666663E-2</v>
      </c>
      <c r="R32" s="70">
        <f t="shared" si="6"/>
        <v>44429</v>
      </c>
      <c r="S32" s="65" t="s">
        <v>85</v>
      </c>
      <c r="T32" s="63">
        <v>0.29166666666666669</v>
      </c>
      <c r="U32" s="63">
        <v>0.33333333333333331</v>
      </c>
      <c r="V32" s="64">
        <f t="shared" si="7"/>
        <v>4.166666666666663E-2</v>
      </c>
      <c r="W32" s="71">
        <f t="shared" si="8"/>
        <v>0.12499999999999989</v>
      </c>
    </row>
    <row r="33" spans="1:23" ht="45" x14ac:dyDescent="0.25">
      <c r="A33" s="1"/>
      <c r="B33" s="1"/>
      <c r="C33" s="105" t="s">
        <v>344</v>
      </c>
      <c r="D33" s="62">
        <v>44415</v>
      </c>
      <c r="E33" s="63">
        <v>0.29166666666666669</v>
      </c>
      <c r="F33" s="63">
        <v>0.33333333333333331</v>
      </c>
      <c r="G33" s="64">
        <f t="shared" si="1"/>
        <v>4.166666666666663E-2</v>
      </c>
      <c r="H33" s="65">
        <f t="shared" si="2"/>
        <v>44416</v>
      </c>
      <c r="I33" s="65" t="s">
        <v>84</v>
      </c>
      <c r="J33" s="66">
        <v>0.29166666666666669</v>
      </c>
      <c r="K33" s="66">
        <v>0.33333333333333331</v>
      </c>
      <c r="L33" s="64">
        <f t="shared" si="3"/>
        <v>0</v>
      </c>
      <c r="M33" s="67">
        <f t="shared" si="4"/>
        <v>44422</v>
      </c>
      <c r="N33" s="68" t="s">
        <v>85</v>
      </c>
      <c r="O33" s="69">
        <v>0.29166666666666669</v>
      </c>
      <c r="P33" s="69">
        <v>0.33333333333333331</v>
      </c>
      <c r="Q33" s="64">
        <f t="shared" si="5"/>
        <v>4.166666666666663E-2</v>
      </c>
      <c r="R33" s="70">
        <f t="shared" si="6"/>
        <v>44430</v>
      </c>
      <c r="S33" s="65" t="s">
        <v>85</v>
      </c>
      <c r="T33" s="63">
        <v>0.29166666666666669</v>
      </c>
      <c r="U33" s="63">
        <v>0.33333333333333331</v>
      </c>
      <c r="V33" s="64">
        <f t="shared" si="7"/>
        <v>4.166666666666663E-2</v>
      </c>
      <c r="W33" s="71">
        <f t="shared" si="8"/>
        <v>0.12499999999999989</v>
      </c>
    </row>
    <row r="34" spans="1:23" ht="60" x14ac:dyDescent="0.25">
      <c r="A34" s="1"/>
      <c r="B34" s="1"/>
      <c r="C34" s="105" t="s">
        <v>345</v>
      </c>
      <c r="D34" s="62">
        <v>44416</v>
      </c>
      <c r="E34" s="63">
        <v>0.29166666666666669</v>
      </c>
      <c r="F34" s="63">
        <v>0.33333333333333331</v>
      </c>
      <c r="G34" s="64">
        <f t="shared" si="1"/>
        <v>4.166666666666663E-2</v>
      </c>
      <c r="H34" s="65">
        <f t="shared" si="2"/>
        <v>44417</v>
      </c>
      <c r="I34" s="65" t="s">
        <v>84</v>
      </c>
      <c r="J34" s="66">
        <v>0.29166666666666669</v>
      </c>
      <c r="K34" s="66">
        <v>0.33333333333333331</v>
      </c>
      <c r="L34" s="64">
        <f t="shared" si="3"/>
        <v>0</v>
      </c>
      <c r="M34" s="67">
        <f t="shared" si="4"/>
        <v>44423</v>
      </c>
      <c r="N34" s="68" t="s">
        <v>85</v>
      </c>
      <c r="O34" s="69">
        <v>0.29166666666666669</v>
      </c>
      <c r="P34" s="69">
        <v>0.33333333333333331</v>
      </c>
      <c r="Q34" s="64">
        <f t="shared" si="5"/>
        <v>4.166666666666663E-2</v>
      </c>
      <c r="R34" s="70">
        <f t="shared" si="6"/>
        <v>44431</v>
      </c>
      <c r="S34" s="65" t="s">
        <v>85</v>
      </c>
      <c r="T34" s="63">
        <v>0.29166666666666669</v>
      </c>
      <c r="U34" s="63">
        <v>0.33333333333333331</v>
      </c>
      <c r="V34" s="64">
        <f t="shared" si="7"/>
        <v>4.166666666666663E-2</v>
      </c>
      <c r="W34" s="71">
        <f t="shared" si="8"/>
        <v>0.12499999999999989</v>
      </c>
    </row>
    <row r="35" spans="1:23" x14ac:dyDescent="0.25">
      <c r="A35" s="1"/>
      <c r="B35" s="1"/>
      <c r="C35" s="105" t="s">
        <v>346</v>
      </c>
      <c r="D35" s="62">
        <v>44417</v>
      </c>
      <c r="E35" s="63">
        <v>0.29166666666666669</v>
      </c>
      <c r="F35" s="63">
        <v>0.33333333333333331</v>
      </c>
      <c r="G35" s="64">
        <f t="shared" si="1"/>
        <v>4.166666666666663E-2</v>
      </c>
      <c r="H35" s="65">
        <f t="shared" si="2"/>
        <v>44418</v>
      </c>
      <c r="I35" s="65" t="s">
        <v>84</v>
      </c>
      <c r="J35" s="66">
        <v>0.29166666666666669</v>
      </c>
      <c r="K35" s="66">
        <v>0.33333333333333331</v>
      </c>
      <c r="L35" s="64">
        <f t="shared" si="3"/>
        <v>0</v>
      </c>
      <c r="M35" s="67">
        <f t="shared" si="4"/>
        <v>44424</v>
      </c>
      <c r="N35" s="68" t="s">
        <v>85</v>
      </c>
      <c r="O35" s="69">
        <v>0.29166666666666669</v>
      </c>
      <c r="P35" s="69">
        <v>0.33333333333333331</v>
      </c>
      <c r="Q35" s="64">
        <f t="shared" si="5"/>
        <v>4.166666666666663E-2</v>
      </c>
      <c r="R35" s="70">
        <f t="shared" si="6"/>
        <v>44432</v>
      </c>
      <c r="S35" s="65" t="s">
        <v>85</v>
      </c>
      <c r="T35" s="63">
        <v>0.29166666666666669</v>
      </c>
      <c r="U35" s="63">
        <v>0.33333333333333331</v>
      </c>
      <c r="V35" s="64">
        <f t="shared" si="7"/>
        <v>4.166666666666663E-2</v>
      </c>
      <c r="W35" s="71">
        <f t="shared" si="8"/>
        <v>0.12499999999999989</v>
      </c>
    </row>
    <row r="36" spans="1:23" ht="45" x14ac:dyDescent="0.25">
      <c r="A36" s="1"/>
      <c r="B36" s="1"/>
      <c r="C36" s="105" t="s">
        <v>347</v>
      </c>
      <c r="D36" s="62">
        <v>44418</v>
      </c>
      <c r="E36" s="63">
        <v>0.29166666666666669</v>
      </c>
      <c r="F36" s="63">
        <v>0.33333333333333331</v>
      </c>
      <c r="G36" s="64">
        <f t="shared" si="1"/>
        <v>4.166666666666663E-2</v>
      </c>
      <c r="H36" s="65">
        <f t="shared" si="2"/>
        <v>44419</v>
      </c>
      <c r="I36" s="65" t="s">
        <v>84</v>
      </c>
      <c r="J36" s="66">
        <v>0.29166666666666669</v>
      </c>
      <c r="K36" s="66">
        <v>0.33333333333333331</v>
      </c>
      <c r="L36" s="64">
        <f t="shared" si="3"/>
        <v>0</v>
      </c>
      <c r="M36" s="67">
        <f t="shared" si="4"/>
        <v>44425</v>
      </c>
      <c r="N36" s="68" t="s">
        <v>85</v>
      </c>
      <c r="O36" s="69">
        <v>0.29166666666666669</v>
      </c>
      <c r="P36" s="69">
        <v>0.33333333333333331</v>
      </c>
      <c r="Q36" s="64">
        <f t="shared" si="5"/>
        <v>4.166666666666663E-2</v>
      </c>
      <c r="R36" s="70">
        <f t="shared" si="6"/>
        <v>44433</v>
      </c>
      <c r="S36" s="65" t="s">
        <v>85</v>
      </c>
      <c r="T36" s="63">
        <v>0.29166666666666669</v>
      </c>
      <c r="U36" s="63">
        <v>0.33333333333333331</v>
      </c>
      <c r="V36" s="64">
        <f t="shared" si="7"/>
        <v>4.166666666666663E-2</v>
      </c>
      <c r="W36" s="71">
        <f t="shared" si="8"/>
        <v>0.12499999999999989</v>
      </c>
    </row>
    <row r="37" spans="1:23" ht="30" x14ac:dyDescent="0.25">
      <c r="A37" s="1"/>
      <c r="B37" s="1"/>
      <c r="C37" s="105" t="s">
        <v>348</v>
      </c>
      <c r="D37" s="62">
        <v>44419</v>
      </c>
      <c r="E37" s="63">
        <v>0.29166666666666669</v>
      </c>
      <c r="F37" s="63">
        <v>0.33333333333333331</v>
      </c>
      <c r="G37" s="64">
        <f t="shared" si="1"/>
        <v>4.166666666666663E-2</v>
      </c>
      <c r="H37" s="65">
        <f t="shared" si="2"/>
        <v>44420</v>
      </c>
      <c r="I37" s="65" t="s">
        <v>84</v>
      </c>
      <c r="J37" s="66">
        <v>0.29166666666666669</v>
      </c>
      <c r="K37" s="66">
        <v>0.33333333333333331</v>
      </c>
      <c r="L37" s="64">
        <f t="shared" si="3"/>
        <v>0</v>
      </c>
      <c r="M37" s="67">
        <f t="shared" si="4"/>
        <v>44426</v>
      </c>
      <c r="N37" s="68" t="s">
        <v>85</v>
      </c>
      <c r="O37" s="69">
        <v>0.29166666666666669</v>
      </c>
      <c r="P37" s="69">
        <v>0.33333333333333331</v>
      </c>
      <c r="Q37" s="64">
        <f t="shared" si="5"/>
        <v>4.166666666666663E-2</v>
      </c>
      <c r="R37" s="70">
        <f t="shared" si="6"/>
        <v>44434</v>
      </c>
      <c r="S37" s="65" t="s">
        <v>85</v>
      </c>
      <c r="T37" s="63">
        <v>0.29166666666666669</v>
      </c>
      <c r="U37" s="63">
        <v>0.33333333333333331</v>
      </c>
      <c r="V37" s="64">
        <f t="shared" si="7"/>
        <v>4.166666666666663E-2</v>
      </c>
      <c r="W37" s="71">
        <f t="shared" si="8"/>
        <v>0.12499999999999989</v>
      </c>
    </row>
    <row r="38" spans="1:23" ht="60" x14ac:dyDescent="0.25">
      <c r="A38" s="1"/>
      <c r="B38" s="1"/>
      <c r="C38" s="105" t="s">
        <v>349</v>
      </c>
      <c r="D38" s="62">
        <v>44420</v>
      </c>
      <c r="E38" s="63">
        <v>0.29166666666666669</v>
      </c>
      <c r="F38" s="63">
        <v>0.33333333333333331</v>
      </c>
      <c r="G38" s="64">
        <f t="shared" si="1"/>
        <v>4.166666666666663E-2</v>
      </c>
      <c r="H38" s="65">
        <f t="shared" si="2"/>
        <v>44421</v>
      </c>
      <c r="I38" s="65" t="s">
        <v>84</v>
      </c>
      <c r="J38" s="66">
        <v>0.29166666666666669</v>
      </c>
      <c r="K38" s="66">
        <v>0.33333333333333331</v>
      </c>
      <c r="L38" s="64">
        <f t="shared" si="3"/>
        <v>0</v>
      </c>
      <c r="M38" s="67">
        <f t="shared" si="4"/>
        <v>44427</v>
      </c>
      <c r="N38" s="68" t="s">
        <v>85</v>
      </c>
      <c r="O38" s="69">
        <v>0.29166666666666669</v>
      </c>
      <c r="P38" s="69">
        <v>0.33333333333333331</v>
      </c>
      <c r="Q38" s="64">
        <f t="shared" si="5"/>
        <v>4.166666666666663E-2</v>
      </c>
      <c r="R38" s="70">
        <f t="shared" si="6"/>
        <v>44435</v>
      </c>
      <c r="S38" s="65" t="s">
        <v>85</v>
      </c>
      <c r="T38" s="63">
        <v>0.29166666666666669</v>
      </c>
      <c r="U38" s="63">
        <v>0.33333333333333331</v>
      </c>
      <c r="V38" s="64">
        <f t="shared" si="7"/>
        <v>4.166666666666663E-2</v>
      </c>
      <c r="W38" s="71">
        <f t="shared" si="8"/>
        <v>0.12499999999999989</v>
      </c>
    </row>
    <row r="39" spans="1:23" ht="30" x14ac:dyDescent="0.25">
      <c r="A39" s="1"/>
      <c r="B39" s="1"/>
      <c r="C39" s="105" t="s">
        <v>350</v>
      </c>
      <c r="D39" s="62">
        <v>44421</v>
      </c>
      <c r="E39" s="63">
        <v>0.29166666666666669</v>
      </c>
      <c r="F39" s="63">
        <v>0.33333333333333331</v>
      </c>
      <c r="G39" s="64">
        <f t="shared" si="1"/>
        <v>4.166666666666663E-2</v>
      </c>
      <c r="H39" s="65">
        <f t="shared" si="2"/>
        <v>44422</v>
      </c>
      <c r="I39" s="65" t="s">
        <v>84</v>
      </c>
      <c r="J39" s="66">
        <v>0.29166666666666669</v>
      </c>
      <c r="K39" s="66">
        <v>0.33333333333333331</v>
      </c>
      <c r="L39" s="64">
        <f t="shared" si="3"/>
        <v>0</v>
      </c>
      <c r="M39" s="67">
        <f t="shared" si="4"/>
        <v>44428</v>
      </c>
      <c r="N39" s="68" t="s">
        <v>85</v>
      </c>
      <c r="O39" s="69">
        <v>0.29166666666666669</v>
      </c>
      <c r="P39" s="69">
        <v>0.33333333333333331</v>
      </c>
      <c r="Q39" s="64">
        <f t="shared" si="5"/>
        <v>4.166666666666663E-2</v>
      </c>
      <c r="R39" s="70">
        <f t="shared" si="6"/>
        <v>44436</v>
      </c>
      <c r="S39" s="65" t="s">
        <v>85</v>
      </c>
      <c r="T39" s="63">
        <v>0.29166666666666669</v>
      </c>
      <c r="U39" s="63">
        <v>0.33333333333333331</v>
      </c>
      <c r="V39" s="64">
        <f t="shared" si="7"/>
        <v>4.166666666666663E-2</v>
      </c>
      <c r="W39" s="71">
        <f t="shared" si="8"/>
        <v>0.12499999999999989</v>
      </c>
    </row>
    <row r="40" spans="1:23" ht="45" x14ac:dyDescent="0.25">
      <c r="A40" s="1"/>
      <c r="B40" s="1"/>
      <c r="C40" s="105" t="s">
        <v>351</v>
      </c>
      <c r="D40" s="62">
        <v>44422</v>
      </c>
      <c r="E40" s="63">
        <v>0.29166666666666669</v>
      </c>
      <c r="F40" s="63">
        <v>0.33333333333333331</v>
      </c>
      <c r="G40" s="64">
        <f t="shared" si="1"/>
        <v>4.166666666666663E-2</v>
      </c>
      <c r="H40" s="65">
        <f t="shared" si="2"/>
        <v>44423</v>
      </c>
      <c r="I40" s="65" t="s">
        <v>84</v>
      </c>
      <c r="J40" s="66">
        <v>0.29166666666666669</v>
      </c>
      <c r="K40" s="66">
        <v>0.33333333333333331</v>
      </c>
      <c r="L40" s="64">
        <f t="shared" si="3"/>
        <v>0</v>
      </c>
      <c r="M40" s="67">
        <f t="shared" si="4"/>
        <v>44429</v>
      </c>
      <c r="N40" s="68" t="s">
        <v>85</v>
      </c>
      <c r="O40" s="69">
        <v>0.29166666666666669</v>
      </c>
      <c r="P40" s="69">
        <v>0.33333333333333331</v>
      </c>
      <c r="Q40" s="64">
        <f t="shared" si="5"/>
        <v>4.166666666666663E-2</v>
      </c>
      <c r="R40" s="70">
        <f t="shared" si="6"/>
        <v>44437</v>
      </c>
      <c r="S40" s="65" t="s">
        <v>85</v>
      </c>
      <c r="T40" s="63">
        <v>0.29166666666666669</v>
      </c>
      <c r="U40" s="63">
        <v>0.33333333333333331</v>
      </c>
      <c r="V40" s="64">
        <f t="shared" si="7"/>
        <v>4.166666666666663E-2</v>
      </c>
      <c r="W40" s="71">
        <f t="shared" si="8"/>
        <v>0.12499999999999989</v>
      </c>
    </row>
    <row r="41" spans="1:23" ht="45" x14ac:dyDescent="0.25">
      <c r="A41" s="1"/>
      <c r="B41" s="1"/>
      <c r="C41" s="105" t="s">
        <v>352</v>
      </c>
      <c r="D41" s="62">
        <v>44423</v>
      </c>
      <c r="E41" s="63">
        <v>0.29166666666666669</v>
      </c>
      <c r="F41" s="63">
        <v>0.33333333333333331</v>
      </c>
      <c r="G41" s="64">
        <f t="shared" si="1"/>
        <v>4.166666666666663E-2</v>
      </c>
      <c r="H41" s="65">
        <f t="shared" si="2"/>
        <v>44424</v>
      </c>
      <c r="I41" s="65" t="s">
        <v>84</v>
      </c>
      <c r="J41" s="66">
        <v>0.29166666666666669</v>
      </c>
      <c r="K41" s="66">
        <v>0.33333333333333331</v>
      </c>
      <c r="L41" s="64">
        <f t="shared" si="3"/>
        <v>0</v>
      </c>
      <c r="M41" s="67">
        <f t="shared" si="4"/>
        <v>44430</v>
      </c>
      <c r="N41" s="68" t="s">
        <v>85</v>
      </c>
      <c r="O41" s="69">
        <v>0.29166666666666669</v>
      </c>
      <c r="P41" s="69">
        <v>0.33333333333333331</v>
      </c>
      <c r="Q41" s="64">
        <f t="shared" si="5"/>
        <v>4.166666666666663E-2</v>
      </c>
      <c r="R41" s="70">
        <f t="shared" si="6"/>
        <v>44438</v>
      </c>
      <c r="S41" s="65" t="s">
        <v>85</v>
      </c>
      <c r="T41" s="63">
        <v>0.29166666666666669</v>
      </c>
      <c r="U41" s="63">
        <v>0.33333333333333331</v>
      </c>
      <c r="V41" s="64">
        <f t="shared" si="7"/>
        <v>4.166666666666663E-2</v>
      </c>
      <c r="W41" s="71">
        <f t="shared" si="8"/>
        <v>0.12499999999999989</v>
      </c>
    </row>
    <row r="42" spans="1:23" x14ac:dyDescent="0.25">
      <c r="A42" s="1"/>
      <c r="B42" s="1"/>
      <c r="C42" s="105" t="s">
        <v>353</v>
      </c>
      <c r="D42" s="62">
        <v>44424</v>
      </c>
      <c r="E42" s="63">
        <v>0.29166666666666669</v>
      </c>
      <c r="F42" s="63">
        <v>0.33333333333333331</v>
      </c>
      <c r="G42" s="64">
        <f t="shared" si="1"/>
        <v>4.166666666666663E-2</v>
      </c>
      <c r="H42" s="65">
        <f t="shared" si="2"/>
        <v>44425</v>
      </c>
      <c r="I42" s="65" t="s">
        <v>84</v>
      </c>
      <c r="J42" s="66">
        <v>0.29166666666666669</v>
      </c>
      <c r="K42" s="66">
        <v>0.33333333333333331</v>
      </c>
      <c r="L42" s="64">
        <f t="shared" si="3"/>
        <v>0</v>
      </c>
      <c r="M42" s="67">
        <f t="shared" si="4"/>
        <v>44431</v>
      </c>
      <c r="N42" s="68" t="s">
        <v>85</v>
      </c>
      <c r="O42" s="69">
        <v>0.29166666666666669</v>
      </c>
      <c r="P42" s="69">
        <v>0.33333333333333331</v>
      </c>
      <c r="Q42" s="64">
        <f t="shared" si="5"/>
        <v>4.166666666666663E-2</v>
      </c>
      <c r="R42" s="70">
        <f t="shared" si="6"/>
        <v>44439</v>
      </c>
      <c r="S42" s="65" t="s">
        <v>85</v>
      </c>
      <c r="T42" s="63">
        <v>0.29166666666666669</v>
      </c>
      <c r="U42" s="63">
        <v>0.33333333333333331</v>
      </c>
      <c r="V42" s="64">
        <f t="shared" si="7"/>
        <v>4.166666666666663E-2</v>
      </c>
      <c r="W42" s="71">
        <f t="shared" si="8"/>
        <v>0.12499999999999989</v>
      </c>
    </row>
    <row r="43" spans="1:23" x14ac:dyDescent="0.25">
      <c r="A43" s="1"/>
      <c r="B43" s="1"/>
      <c r="C43" s="105" t="s">
        <v>354</v>
      </c>
      <c r="D43" s="62">
        <v>44425</v>
      </c>
      <c r="E43" s="63">
        <v>0.29166666666666669</v>
      </c>
      <c r="F43" s="63">
        <v>0.33333333333333331</v>
      </c>
      <c r="G43" s="64">
        <f t="shared" si="1"/>
        <v>4.166666666666663E-2</v>
      </c>
      <c r="H43" s="65">
        <f t="shared" si="2"/>
        <v>44426</v>
      </c>
      <c r="I43" s="65" t="s">
        <v>84</v>
      </c>
      <c r="J43" s="66">
        <v>0.29166666666666669</v>
      </c>
      <c r="K43" s="66">
        <v>0.33333333333333331</v>
      </c>
      <c r="L43" s="64">
        <f t="shared" si="3"/>
        <v>0</v>
      </c>
      <c r="M43" s="67">
        <f t="shared" si="4"/>
        <v>44432</v>
      </c>
      <c r="N43" s="68" t="s">
        <v>85</v>
      </c>
      <c r="O43" s="69">
        <v>0.29166666666666669</v>
      </c>
      <c r="P43" s="69">
        <v>0.33333333333333331</v>
      </c>
      <c r="Q43" s="64">
        <f t="shared" si="5"/>
        <v>4.166666666666663E-2</v>
      </c>
      <c r="R43" s="70">
        <f t="shared" si="6"/>
        <v>44440</v>
      </c>
      <c r="S43" s="65" t="s">
        <v>85</v>
      </c>
      <c r="T43" s="63">
        <v>0.29166666666666669</v>
      </c>
      <c r="U43" s="63">
        <v>0.33333333333333331</v>
      </c>
      <c r="V43" s="64">
        <f t="shared" si="7"/>
        <v>4.166666666666663E-2</v>
      </c>
      <c r="W43" s="71">
        <f t="shared" si="8"/>
        <v>0.12499999999999989</v>
      </c>
    </row>
    <row r="44" spans="1:23" ht="30" x14ac:dyDescent="0.25">
      <c r="A44" s="1"/>
      <c r="B44" s="1"/>
      <c r="C44" s="105" t="s">
        <v>355</v>
      </c>
      <c r="D44" s="62">
        <v>44426</v>
      </c>
      <c r="E44" s="63">
        <v>0.29166666666666669</v>
      </c>
      <c r="F44" s="63">
        <v>0.33333333333333331</v>
      </c>
      <c r="G44" s="64">
        <f t="shared" si="1"/>
        <v>4.166666666666663E-2</v>
      </c>
      <c r="H44" s="65">
        <f t="shared" si="2"/>
        <v>44427</v>
      </c>
      <c r="I44" s="65" t="s">
        <v>84</v>
      </c>
      <c r="J44" s="66">
        <v>0.29166666666666669</v>
      </c>
      <c r="K44" s="66">
        <v>0.33333333333333331</v>
      </c>
      <c r="L44" s="64">
        <f t="shared" si="3"/>
        <v>0</v>
      </c>
      <c r="M44" s="67">
        <f t="shared" si="4"/>
        <v>44433</v>
      </c>
      <c r="N44" s="68" t="s">
        <v>85</v>
      </c>
      <c r="O44" s="69">
        <v>0.29166666666666669</v>
      </c>
      <c r="P44" s="69">
        <v>0.33333333333333331</v>
      </c>
      <c r="Q44" s="64">
        <f t="shared" si="5"/>
        <v>4.166666666666663E-2</v>
      </c>
      <c r="R44" s="70">
        <f t="shared" si="6"/>
        <v>44441</v>
      </c>
      <c r="S44" s="65" t="s">
        <v>85</v>
      </c>
      <c r="T44" s="63">
        <v>0.29166666666666669</v>
      </c>
      <c r="U44" s="63">
        <v>0.33333333333333331</v>
      </c>
      <c r="V44" s="64">
        <f t="shared" si="7"/>
        <v>4.166666666666663E-2</v>
      </c>
      <c r="W44" s="71">
        <f t="shared" si="8"/>
        <v>0.12499999999999989</v>
      </c>
    </row>
    <row r="45" spans="1:23" x14ac:dyDescent="0.25">
      <c r="A45" s="1"/>
      <c r="B45" s="1"/>
      <c r="C45" s="105" t="s">
        <v>356</v>
      </c>
      <c r="D45" s="62">
        <v>44427</v>
      </c>
      <c r="E45" s="63">
        <v>0.29166666666666669</v>
      </c>
      <c r="F45" s="63">
        <v>0.33333333333333331</v>
      </c>
      <c r="G45" s="64">
        <f t="shared" si="1"/>
        <v>4.166666666666663E-2</v>
      </c>
      <c r="H45" s="65">
        <f t="shared" si="2"/>
        <v>44428</v>
      </c>
      <c r="I45" s="65" t="s">
        <v>84</v>
      </c>
      <c r="J45" s="66">
        <v>0.29166666666666669</v>
      </c>
      <c r="K45" s="66">
        <v>0.33333333333333331</v>
      </c>
      <c r="L45" s="64">
        <f t="shared" si="3"/>
        <v>0</v>
      </c>
      <c r="M45" s="67">
        <f t="shared" si="4"/>
        <v>44434</v>
      </c>
      <c r="N45" s="68" t="s">
        <v>85</v>
      </c>
      <c r="O45" s="69">
        <v>0.29166666666666669</v>
      </c>
      <c r="P45" s="69">
        <v>0.33333333333333331</v>
      </c>
      <c r="Q45" s="64">
        <f t="shared" si="5"/>
        <v>4.166666666666663E-2</v>
      </c>
      <c r="R45" s="70">
        <f t="shared" si="6"/>
        <v>44442</v>
      </c>
      <c r="S45" s="65" t="s">
        <v>85</v>
      </c>
      <c r="T45" s="63">
        <v>0.29166666666666669</v>
      </c>
      <c r="U45" s="63">
        <v>0.33333333333333331</v>
      </c>
      <c r="V45" s="64">
        <f t="shared" si="7"/>
        <v>4.166666666666663E-2</v>
      </c>
      <c r="W45" s="71">
        <f t="shared" si="8"/>
        <v>0.12499999999999989</v>
      </c>
    </row>
    <row r="46" spans="1:23" x14ac:dyDescent="0.25">
      <c r="A46" s="1"/>
      <c r="B46" s="1"/>
      <c r="C46" s="105" t="s">
        <v>357</v>
      </c>
      <c r="D46" s="62">
        <v>44428</v>
      </c>
      <c r="E46" s="63">
        <v>0.29166666666666669</v>
      </c>
      <c r="F46" s="63">
        <v>0.33333333333333331</v>
      </c>
      <c r="G46" s="64">
        <f t="shared" si="1"/>
        <v>4.166666666666663E-2</v>
      </c>
      <c r="H46" s="65">
        <f t="shared" si="2"/>
        <v>44429</v>
      </c>
      <c r="I46" s="65" t="s">
        <v>84</v>
      </c>
      <c r="J46" s="66">
        <v>0.29166666666666669</v>
      </c>
      <c r="K46" s="66">
        <v>0.33333333333333331</v>
      </c>
      <c r="L46" s="64">
        <f t="shared" si="3"/>
        <v>0</v>
      </c>
      <c r="M46" s="67">
        <f t="shared" si="4"/>
        <v>44435</v>
      </c>
      <c r="N46" s="68" t="s">
        <v>85</v>
      </c>
      <c r="O46" s="69">
        <v>0.29166666666666669</v>
      </c>
      <c r="P46" s="69">
        <v>0.33333333333333331</v>
      </c>
      <c r="Q46" s="64">
        <f t="shared" si="5"/>
        <v>4.166666666666663E-2</v>
      </c>
      <c r="R46" s="70">
        <f t="shared" si="6"/>
        <v>44443</v>
      </c>
      <c r="S46" s="65" t="s">
        <v>85</v>
      </c>
      <c r="T46" s="63">
        <v>0.29166666666666669</v>
      </c>
      <c r="U46" s="63">
        <v>0.33333333333333331</v>
      </c>
      <c r="V46" s="64">
        <f t="shared" si="7"/>
        <v>4.166666666666663E-2</v>
      </c>
      <c r="W46" s="71">
        <f t="shared" si="8"/>
        <v>0.12499999999999989</v>
      </c>
    </row>
    <row r="47" spans="1:23" x14ac:dyDescent="0.25">
      <c r="A47" s="1"/>
      <c r="B47" s="1"/>
      <c r="C47" s="105" t="s">
        <v>358</v>
      </c>
      <c r="D47" s="62">
        <v>44429</v>
      </c>
      <c r="E47" s="63">
        <v>0.29166666666666669</v>
      </c>
      <c r="F47" s="63">
        <v>0.33333333333333331</v>
      </c>
      <c r="G47" s="64">
        <f t="shared" si="1"/>
        <v>4.166666666666663E-2</v>
      </c>
      <c r="H47" s="65">
        <f t="shared" si="2"/>
        <v>44430</v>
      </c>
      <c r="I47" s="65" t="s">
        <v>84</v>
      </c>
      <c r="J47" s="66">
        <v>0.29166666666666669</v>
      </c>
      <c r="K47" s="66">
        <v>0.33333333333333331</v>
      </c>
      <c r="L47" s="64">
        <f t="shared" si="3"/>
        <v>0</v>
      </c>
      <c r="M47" s="67">
        <f t="shared" si="4"/>
        <v>44436</v>
      </c>
      <c r="N47" s="68" t="s">
        <v>85</v>
      </c>
      <c r="O47" s="69">
        <v>0.29166666666666669</v>
      </c>
      <c r="P47" s="69">
        <v>0.33333333333333331</v>
      </c>
      <c r="Q47" s="64">
        <f t="shared" si="5"/>
        <v>4.166666666666663E-2</v>
      </c>
      <c r="R47" s="70">
        <f t="shared" si="6"/>
        <v>44444</v>
      </c>
      <c r="S47" s="65" t="s">
        <v>85</v>
      </c>
      <c r="T47" s="63">
        <v>0.29166666666666669</v>
      </c>
      <c r="U47" s="63">
        <v>0.33333333333333331</v>
      </c>
      <c r="V47" s="64">
        <f t="shared" si="7"/>
        <v>4.166666666666663E-2</v>
      </c>
      <c r="W47" s="71">
        <f t="shared" si="8"/>
        <v>0.12499999999999989</v>
      </c>
    </row>
    <row r="48" spans="1:23" ht="30" x14ac:dyDescent="0.25">
      <c r="A48" s="1"/>
      <c r="B48" s="1"/>
      <c r="C48" s="106" t="s">
        <v>359</v>
      </c>
      <c r="D48" s="62">
        <v>44430</v>
      </c>
      <c r="E48" s="63">
        <v>0.29166666666666669</v>
      </c>
      <c r="F48" s="63">
        <v>0.33333333333333331</v>
      </c>
      <c r="G48" s="64">
        <f t="shared" si="1"/>
        <v>4.166666666666663E-2</v>
      </c>
      <c r="H48" s="65">
        <f t="shared" si="2"/>
        <v>44431</v>
      </c>
      <c r="I48" s="65" t="s">
        <v>84</v>
      </c>
      <c r="J48" s="66">
        <v>0.29166666666666669</v>
      </c>
      <c r="K48" s="66">
        <v>0.33333333333333331</v>
      </c>
      <c r="L48" s="64">
        <f t="shared" si="3"/>
        <v>0</v>
      </c>
      <c r="M48" s="67">
        <f t="shared" si="4"/>
        <v>44437</v>
      </c>
      <c r="N48" s="68" t="s">
        <v>85</v>
      </c>
      <c r="O48" s="69">
        <v>0.29166666666666669</v>
      </c>
      <c r="P48" s="69">
        <v>0.33333333333333331</v>
      </c>
      <c r="Q48" s="64">
        <f t="shared" si="5"/>
        <v>4.166666666666663E-2</v>
      </c>
      <c r="R48" s="70">
        <f t="shared" si="6"/>
        <v>44445</v>
      </c>
      <c r="S48" s="65" t="s">
        <v>85</v>
      </c>
      <c r="T48" s="63">
        <v>0.29166666666666669</v>
      </c>
      <c r="U48" s="63">
        <v>0.33333333333333331</v>
      </c>
      <c r="V48" s="64">
        <f t="shared" si="7"/>
        <v>4.166666666666663E-2</v>
      </c>
      <c r="W48" s="71">
        <f t="shared" si="8"/>
        <v>0.12499999999999989</v>
      </c>
    </row>
    <row r="49" spans="1:23" x14ac:dyDescent="0.25">
      <c r="A49" s="1"/>
      <c r="B49" s="1"/>
      <c r="C49" s="102"/>
      <c r="D49" s="62">
        <v>44431</v>
      </c>
      <c r="E49" s="63">
        <v>0.29166666666666669</v>
      </c>
      <c r="F49" s="63">
        <v>0.33333333333333331</v>
      </c>
      <c r="G49" s="64">
        <f t="shared" si="1"/>
        <v>4.166666666666663E-2</v>
      </c>
      <c r="H49" s="65">
        <f t="shared" si="2"/>
        <v>44432</v>
      </c>
      <c r="I49" s="65" t="s">
        <v>84</v>
      </c>
      <c r="J49" s="66">
        <v>0.29166666666666669</v>
      </c>
      <c r="K49" s="66">
        <v>0.33333333333333331</v>
      </c>
      <c r="L49" s="64">
        <f t="shared" si="3"/>
        <v>0</v>
      </c>
      <c r="M49" s="67">
        <f t="shared" si="4"/>
        <v>44438</v>
      </c>
      <c r="N49" s="68" t="s">
        <v>85</v>
      </c>
      <c r="O49" s="69">
        <v>0.29166666666666669</v>
      </c>
      <c r="P49" s="69">
        <v>0.33333333333333331</v>
      </c>
      <c r="Q49" s="64">
        <f t="shared" si="5"/>
        <v>4.166666666666663E-2</v>
      </c>
      <c r="R49" s="70">
        <f t="shared" si="6"/>
        <v>44446</v>
      </c>
      <c r="S49" s="65" t="s">
        <v>85</v>
      </c>
      <c r="T49" s="63">
        <v>0.29166666666666669</v>
      </c>
      <c r="U49" s="63">
        <v>0.33333333333333331</v>
      </c>
      <c r="V49" s="64">
        <f t="shared" si="7"/>
        <v>4.166666666666663E-2</v>
      </c>
      <c r="W49" s="71">
        <f t="shared" si="8"/>
        <v>0.12499999999999989</v>
      </c>
    </row>
    <row r="50" spans="1:23" x14ac:dyDescent="0.25">
      <c r="A50" s="1"/>
      <c r="B50" s="1"/>
      <c r="C50" s="102"/>
      <c r="D50" s="62">
        <v>44432</v>
      </c>
      <c r="E50" s="63">
        <v>0.29166666666666669</v>
      </c>
      <c r="F50" s="63">
        <v>0.33333333333333331</v>
      </c>
      <c r="G50" s="64">
        <f t="shared" si="1"/>
        <v>4.166666666666663E-2</v>
      </c>
      <c r="H50" s="65">
        <f t="shared" si="2"/>
        <v>44433</v>
      </c>
      <c r="I50" s="65" t="s">
        <v>84</v>
      </c>
      <c r="J50" s="66">
        <v>0.29166666666666669</v>
      </c>
      <c r="K50" s="66">
        <v>0.33333333333333331</v>
      </c>
      <c r="L50" s="64">
        <f t="shared" si="3"/>
        <v>0</v>
      </c>
      <c r="M50" s="67">
        <f t="shared" si="4"/>
        <v>44439</v>
      </c>
      <c r="N50" s="68" t="s">
        <v>85</v>
      </c>
      <c r="O50" s="69">
        <v>0.29166666666666669</v>
      </c>
      <c r="P50" s="69">
        <v>0.33333333333333331</v>
      </c>
      <c r="Q50" s="64">
        <f t="shared" si="5"/>
        <v>4.166666666666663E-2</v>
      </c>
      <c r="R50" s="70">
        <f t="shared" si="6"/>
        <v>44447</v>
      </c>
      <c r="S50" s="65" t="s">
        <v>85</v>
      </c>
      <c r="T50" s="63">
        <v>0.29166666666666669</v>
      </c>
      <c r="U50" s="63">
        <v>0.33333333333333331</v>
      </c>
      <c r="V50" s="64">
        <f t="shared" si="7"/>
        <v>4.166666666666663E-2</v>
      </c>
      <c r="W50" s="71">
        <f t="shared" si="8"/>
        <v>0.12499999999999989</v>
      </c>
    </row>
    <row r="51" spans="1:23" x14ac:dyDescent="0.25">
      <c r="A51" s="1"/>
      <c r="B51" s="1"/>
      <c r="C51" s="102"/>
      <c r="D51" s="62">
        <v>44433</v>
      </c>
      <c r="E51" s="63">
        <v>0.29166666666666669</v>
      </c>
      <c r="F51" s="63">
        <v>0.33333333333333331</v>
      </c>
      <c r="G51" s="64">
        <f t="shared" si="1"/>
        <v>4.166666666666663E-2</v>
      </c>
      <c r="H51" s="65">
        <f t="shared" si="2"/>
        <v>44434</v>
      </c>
      <c r="I51" s="65" t="s">
        <v>84</v>
      </c>
      <c r="J51" s="66">
        <v>0.29166666666666669</v>
      </c>
      <c r="K51" s="66">
        <v>0.33333333333333331</v>
      </c>
      <c r="L51" s="64">
        <f t="shared" si="3"/>
        <v>0</v>
      </c>
      <c r="M51" s="67">
        <f t="shared" si="4"/>
        <v>44440</v>
      </c>
      <c r="N51" s="68" t="s">
        <v>85</v>
      </c>
      <c r="O51" s="69">
        <v>0.29166666666666669</v>
      </c>
      <c r="P51" s="69">
        <v>0.33333333333333331</v>
      </c>
      <c r="Q51" s="64">
        <f t="shared" si="5"/>
        <v>4.166666666666663E-2</v>
      </c>
      <c r="R51" s="70">
        <f t="shared" si="6"/>
        <v>44448</v>
      </c>
      <c r="S51" s="65" t="s">
        <v>85</v>
      </c>
      <c r="T51" s="63">
        <v>0.29166666666666669</v>
      </c>
      <c r="U51" s="63">
        <v>0.33333333333333331</v>
      </c>
      <c r="V51" s="64">
        <f t="shared" si="7"/>
        <v>4.166666666666663E-2</v>
      </c>
      <c r="W51" s="71">
        <f t="shared" si="8"/>
        <v>0.12499999999999989</v>
      </c>
    </row>
    <row r="52" spans="1:23" ht="15.75" thickBot="1" x14ac:dyDescent="0.3">
      <c r="A52" s="1"/>
      <c r="B52" s="1"/>
      <c r="C52" s="103"/>
      <c r="D52" s="62">
        <v>44434</v>
      </c>
      <c r="E52" s="63">
        <v>0.29166666666666669</v>
      </c>
      <c r="F52" s="63">
        <v>0.33333333333333331</v>
      </c>
      <c r="G52" s="64">
        <f t="shared" si="1"/>
        <v>4.166666666666663E-2</v>
      </c>
      <c r="H52" s="65">
        <f t="shared" si="2"/>
        <v>44435</v>
      </c>
      <c r="I52" s="65" t="s">
        <v>84</v>
      </c>
      <c r="J52" s="66">
        <v>0.29166666666666669</v>
      </c>
      <c r="K52" s="66">
        <v>0.33333333333333331</v>
      </c>
      <c r="L52" s="64">
        <f t="shared" si="3"/>
        <v>0</v>
      </c>
      <c r="M52" s="67">
        <f t="shared" si="4"/>
        <v>44441</v>
      </c>
      <c r="N52" s="68" t="s">
        <v>85</v>
      </c>
      <c r="O52" s="69">
        <v>0.29166666666666669</v>
      </c>
      <c r="P52" s="69">
        <v>0.33333333333333331</v>
      </c>
      <c r="Q52" s="64">
        <f t="shared" si="5"/>
        <v>4.166666666666663E-2</v>
      </c>
      <c r="R52" s="70">
        <f t="shared" si="6"/>
        <v>44449</v>
      </c>
      <c r="S52" s="65" t="s">
        <v>85</v>
      </c>
      <c r="T52" s="63">
        <v>0.29166666666666669</v>
      </c>
      <c r="U52" s="63">
        <v>0.33333333333333331</v>
      </c>
      <c r="V52" s="64">
        <f t="shared" si="7"/>
        <v>4.166666666666663E-2</v>
      </c>
      <c r="W52" s="71">
        <f t="shared" si="8"/>
        <v>0.12499999999999989</v>
      </c>
    </row>
    <row r="53" spans="1:23" ht="15.75" thickBot="1" x14ac:dyDescent="0.3">
      <c r="C53" s="98" t="s">
        <v>86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0"/>
    </row>
    <row r="54" spans="1:23" x14ac:dyDescent="0.25"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</row>
    <row r="55" spans="1:23" x14ac:dyDescent="0.25"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4"/>
    </row>
    <row r="56" spans="1:23" x14ac:dyDescent="0.25"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4"/>
    </row>
    <row r="57" spans="1:23" x14ac:dyDescent="0.25"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4"/>
    </row>
    <row r="58" spans="1:23" ht="15.75" thickBot="1" x14ac:dyDescent="0.3"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</row>
  </sheetData>
  <sheetProtection algorithmName="SHA-512" hashValue="szf42JARm1UOm6Fei8GybIF2l9v6NNJWT81q1SvS/kuyjGZo0ooecJpMI+BHnMGXBUiwcJHvOAFNhwSd34rfRw==" saltValue="19QAfuGtez4TWYnu4rkpxQ==" spinCount="100000" sheet="1" selectLockedCells="1"/>
  <mergeCells count="2">
    <mergeCell ref="C53:Q53"/>
    <mergeCell ref="C54:Q58"/>
  </mergeCells>
  <dataValidations count="1">
    <dataValidation type="list" allowBlank="1" showInputMessage="1" showErrorMessage="1" sqref="S7:S52 N7:N52 I7:I52" xr:uid="{00000000-0002-0000-0C00-000000000000}">
      <formula1>"Sim, Não"</formula1>
    </dataValidation>
  </dataValidations>
  <hyperlinks>
    <hyperlink ref="A14:B14" location="'D9'!B15" display="'D9'!B15" xr:uid="{2D23A0F3-3F25-483F-91FE-BA3BBFBB332C}"/>
    <hyperlink ref="A13:B13" location="'D9'!B14" display="'D9'!B14" xr:uid="{C745B404-20DF-41DE-8EE0-857397CD2220}"/>
    <hyperlink ref="A12:B12" location="'D7'!B13" display="'D7'!B13" xr:uid="{76E3B0EA-8A86-4251-B431-CAC11D11B7DB}"/>
    <hyperlink ref="A11:B11" location="'D6'!B12" display="'D6'!B12" xr:uid="{C436ACE8-0831-4B29-95E8-3030C54F9E07}"/>
    <hyperlink ref="A10:B10" location="'D5'!B11" display="'D5'!B11" xr:uid="{CFDDADCA-0069-4C95-9672-98FE34F46AEF}"/>
    <hyperlink ref="A9:B9" location="'D4'!B10" display="'D4'!B10" xr:uid="{811A0F44-5CFF-430A-8BCF-B21B99835424}"/>
    <hyperlink ref="A15:B15" location="'D10'!B16" display="'D10'!B16" xr:uid="{99F47FF7-F0C1-44B1-B882-A62F173CC5B0}"/>
    <hyperlink ref="A7:B7" location="'Língua Portuguesa'!A1" display="'Língua Portuguesa'!A1" xr:uid="{99629C2B-79C7-4E76-BBAD-73342E6725D8}"/>
    <hyperlink ref="A8:B8" location="'D2'!B8" display="'D2'!B8" xr:uid="{F740C22C-6F85-40E9-9A23-043FFAA0A8EE}"/>
    <hyperlink ref="B13" location="'Contabilidade Geral'!A1" display="'Contabilidade Geral'!A1" xr:uid="{87E6BA41-060E-4D6A-B48F-49D67FF431D6}"/>
    <hyperlink ref="A13" location="'D8'!B14" display="'D8'!B14" xr:uid="{A9FEE286-162A-4D76-ABE7-CFEB62AAC54A}"/>
    <hyperlink ref="A16:B18" location="'D10'!B16" display="'D10'!B16" xr:uid="{B78465F4-3B61-473C-95D4-81F9A7B39E02}"/>
    <hyperlink ref="B8" location="'Racio. Lóg. e Mat. Financeira '!A1" display="'Racio. Lóg. e Mat. Financeira '!A1" xr:uid="{372375C0-874B-42CB-8E56-A01F33A5331C}"/>
    <hyperlink ref="B9" location="'Direito Empresarial'!A1" display="'Direito Empresarial'!A1" xr:uid="{6FD0746C-32B7-42F4-8251-15B20DE292D0}"/>
    <hyperlink ref="B10" location="'Direito Constitucional'!A1" display="'Direito Constitucional'!A1" xr:uid="{D1BD8762-605F-4703-9A26-C8165B0628BB}"/>
    <hyperlink ref="B11" location="'Direito Administrativo'!A1" display="'Direito Administrativo'!A1" xr:uid="{C54AC0A4-CC36-4DC5-A77B-931F07AB99BF}"/>
    <hyperlink ref="B12" location="'Direito Civil e Penal'!A1" display="'Direito Civil e Penal'!A1" xr:uid="{EE0A72C4-84AB-4D35-8B2B-F7BA1DE78C74}"/>
    <hyperlink ref="B14" location="'Direito Tributário'!A1" display="'Direito Tributário'!A1" xr:uid="{CB3590C9-284D-40BA-8F79-7B19F33CED7C}"/>
    <hyperlink ref="B15" location="'Legislação Tributária do ES'!A1" display="'Legislação Tributária do ES'!A1" xr:uid="{09BAA6C6-F945-453D-8454-E81A8BCF75AF}"/>
    <hyperlink ref="B16" location="'Cont. Avançada e de Custos'!A1" display="'Cont. Avançada e de Custos'!A1" xr:uid="{AA8E0DB3-17F2-4D26-90D1-DEB1908DB3E4}"/>
    <hyperlink ref="B17" location="'T.I Aplic. à Audit. Tributária'!A1" display="'T.I Aplic. à Audit. Tributária'!A1" xr:uid="{DA7A837B-9BC2-4D3A-AC25-0564B4D9B81C}"/>
    <hyperlink ref="B18" location="'Auditoria Tributária'!A1" display="'Auditoria Tributária'!A1" xr:uid="{F58BAE98-B0D6-413A-9B9F-9130B46CD156}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28"/>
  <sheetViews>
    <sheetView showGridLines="0" topLeftCell="A7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50.8554687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57031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SUM(G7:G22)</f>
        <v>0.66666666666666607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SUM(L7:L22)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SUM(Q7:Q22)</f>
        <v>0.66666666666666607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SUM(V7:V22)</f>
        <v>0.66666666666666607</v>
      </c>
      <c r="W6" s="22">
        <f>SUM(W7:W22)</f>
        <v>1.9999999999999991</v>
      </c>
    </row>
    <row r="7" spans="1:23" ht="105" x14ac:dyDescent="0.25">
      <c r="A7" s="72">
        <v>1</v>
      </c>
      <c r="B7" s="72" t="str">
        <f>Cronograma!B10</f>
        <v xml:space="preserve">Língua Portuguesa </v>
      </c>
      <c r="C7" s="104" t="s">
        <v>360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ht="60" x14ac:dyDescent="0.25">
      <c r="A8" s="72">
        <v>2</v>
      </c>
      <c r="B8" s="72" t="str">
        <f>Cronograma!B11</f>
        <v>Raciocínio Lógico e Matemática Financeira</v>
      </c>
      <c r="C8" s="105" t="s">
        <v>361</v>
      </c>
      <c r="D8" s="62">
        <v>44390</v>
      </c>
      <c r="E8" s="63">
        <v>0.29166666666666669</v>
      </c>
      <c r="F8" s="63">
        <v>0.33333333333333331</v>
      </c>
      <c r="G8" s="64">
        <f t="shared" ref="G8:G22" si="1">F8-E8</f>
        <v>4.166666666666663E-2</v>
      </c>
      <c r="H8" s="65">
        <f t="shared" ref="H8:H22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22" si="3">IF(I8="sim",K8-J8,0)</f>
        <v>0</v>
      </c>
      <c r="M8" s="67">
        <f t="shared" ref="M8:M22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22" si="5">IF(N8="sim",P8-O8,0)</f>
        <v>4.166666666666663E-2</v>
      </c>
      <c r="R8" s="70">
        <f t="shared" ref="R8:R22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22" si="7">IF(S8="sim",U8-T8,0)</f>
        <v>4.166666666666663E-2</v>
      </c>
      <c r="W8" s="71">
        <f t="shared" ref="W8:W22" si="8">G8+L8+Q8+V8</f>
        <v>0.12499999999999989</v>
      </c>
    </row>
    <row r="9" spans="1:23" ht="45" x14ac:dyDescent="0.25">
      <c r="A9" s="72">
        <v>3</v>
      </c>
      <c r="B9" s="72" t="str">
        <f>Cronograma!B12</f>
        <v>Direito Empresarial</v>
      </c>
      <c r="C9" s="105" t="s">
        <v>362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ht="60" x14ac:dyDescent="0.25">
      <c r="A10" s="72">
        <v>4</v>
      </c>
      <c r="B10" s="72" t="str">
        <f>Cronograma!B13</f>
        <v>Direito Constitucional</v>
      </c>
      <c r="C10" s="105" t="s">
        <v>363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ht="75" x14ac:dyDescent="0.25">
      <c r="A11" s="72">
        <v>5</v>
      </c>
      <c r="B11" s="72" t="str">
        <f>Cronograma!B14</f>
        <v>Direito Administrativo</v>
      </c>
      <c r="C11" s="105" t="s">
        <v>364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ht="45" x14ac:dyDescent="0.25">
      <c r="A12" s="72">
        <v>6</v>
      </c>
      <c r="B12" s="72" t="str">
        <f>Cronograma!B15</f>
        <v>Direito Civil e Penal</v>
      </c>
      <c r="C12" s="106" t="s">
        <v>365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2"/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x14ac:dyDescent="0.25">
      <c r="A14" s="72">
        <v>8</v>
      </c>
      <c r="B14" s="72" t="str">
        <f>Cronograma!B17</f>
        <v>Direito Tributário</v>
      </c>
      <c r="C14" s="102"/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x14ac:dyDescent="0.25">
      <c r="A15" s="61">
        <v>9</v>
      </c>
      <c r="B15" s="61" t="str">
        <f>Cronograma!B18</f>
        <v>Legislação Tributária do Espirito Santo</v>
      </c>
      <c r="C15" s="102"/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x14ac:dyDescent="0.25">
      <c r="A16" s="72">
        <v>10</v>
      </c>
      <c r="B16" s="72" t="str">
        <f>Cronograma!B19</f>
        <v>Contabilidade Avançada e de Custos</v>
      </c>
      <c r="C16" s="102"/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x14ac:dyDescent="0.25">
      <c r="A17" s="72">
        <v>11</v>
      </c>
      <c r="B17" s="72" t="str">
        <f>Cronograma!B20</f>
        <v>Tecnologia da Informação Aplicada à Auditoria Tributária</v>
      </c>
      <c r="C17" s="102"/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x14ac:dyDescent="0.25">
      <c r="A18" s="72">
        <v>12</v>
      </c>
      <c r="B18" s="72" t="str">
        <f>Cronograma!B21</f>
        <v>Auditoria Tributária</v>
      </c>
      <c r="C18" s="102"/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1"/>
      <c r="B19" s="1"/>
      <c r="C19" s="102"/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x14ac:dyDescent="0.25">
      <c r="A20" s="1"/>
      <c r="B20" s="1"/>
      <c r="C20" s="102"/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2"/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ht="15.75" thickBot="1" x14ac:dyDescent="0.3">
      <c r="A22" s="1"/>
      <c r="B22" s="1"/>
      <c r="C22" s="102"/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ht="15.75" thickBot="1" x14ac:dyDescent="0.3">
      <c r="C23" s="98" t="s">
        <v>86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23" x14ac:dyDescent="0.25"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</row>
    <row r="25" spans="1:23" x14ac:dyDescent="0.25"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</row>
    <row r="26" spans="1:23" x14ac:dyDescent="0.25"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</row>
    <row r="27" spans="1:23" x14ac:dyDescent="0.25"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</row>
    <row r="28" spans="1:23" ht="15.75" thickBot="1" x14ac:dyDescent="0.3"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</sheetData>
  <sheetProtection algorithmName="SHA-512" hashValue="eCYALShAOJCmdYrSEjl70ZnFWxQFzofrgfSq06HHAUURQ3Mv7Eg7jM8jU3l9DUzf2t8Soeph+yGYct3vfT4V4g==" saltValue="DkhE7r2FePsOdweFPdPWEg==" spinCount="100000" sheet="1" selectLockedCells="1"/>
  <mergeCells count="2">
    <mergeCell ref="C23:Q23"/>
    <mergeCell ref="C24:Q28"/>
  </mergeCells>
  <dataValidations count="1">
    <dataValidation type="list" allowBlank="1" showInputMessage="1" showErrorMessage="1" sqref="I7:I22 S7:S22 N7:N22" xr:uid="{00000000-0002-0000-0D00-000000000000}">
      <formula1>"Sim, Não"</formula1>
    </dataValidation>
  </dataValidations>
  <hyperlinks>
    <hyperlink ref="A14:B14" location="'D9'!B15" display="'D9'!B15" xr:uid="{3DAE8566-E620-43A1-8CA7-7520FF21C36D}"/>
    <hyperlink ref="A13:B13" location="'D9'!B14" display="'D9'!B14" xr:uid="{26F982FA-3BE0-4EED-AC3E-0D4457136DD2}"/>
    <hyperlink ref="A12:B12" location="'D7'!B13" display="'D7'!B13" xr:uid="{FD9637E9-6181-47F7-8847-773B60C2B951}"/>
    <hyperlink ref="A11:B11" location="'D6'!B12" display="'D6'!B12" xr:uid="{AAC42DAB-40E5-4F11-B56B-4B458687B655}"/>
    <hyperlink ref="A10:B10" location="'D5'!B11" display="'D5'!B11" xr:uid="{A53A6BD6-C85A-4438-9B52-2949B5A351C5}"/>
    <hyperlink ref="A9:B9" location="'D4'!B10" display="'D4'!B10" xr:uid="{C8A2A425-0AE6-422D-A217-701F95858E3C}"/>
    <hyperlink ref="A15:B15" location="'D10'!B16" display="'D10'!B16" xr:uid="{25340BC9-59C1-47D7-8856-B065D7BFA2B8}"/>
    <hyperlink ref="A7:B7" location="'Língua Portuguesa'!A1" display="'Língua Portuguesa'!A1" xr:uid="{271D872E-FAF3-4C06-B338-8B790C2B6DC0}"/>
    <hyperlink ref="A8:B8" location="'D2'!B8" display="'D2'!B8" xr:uid="{DA174CD4-E103-4297-836A-0AB0B54729FA}"/>
    <hyperlink ref="B13" location="'Contabilidade Geral'!A1" display="'Contabilidade Geral'!A1" xr:uid="{BB660E21-1048-4E97-8D8F-AAA7BFF4A56D}"/>
    <hyperlink ref="A13" location="'D8'!B14" display="'D8'!B14" xr:uid="{34628AB5-C0DF-400D-B548-2CB56422C537}"/>
    <hyperlink ref="A16:B18" location="'D10'!B16" display="'D10'!B16" xr:uid="{5EA8416B-B1DA-45CA-804B-03638168C4DA}"/>
    <hyperlink ref="B8" location="'Racio. Lóg. e Mat. Financeira '!A1" display="'Racio. Lóg. e Mat. Financeira '!A1" xr:uid="{05A71D2F-2744-4FE9-B863-EC4766073E09}"/>
    <hyperlink ref="B9" location="'Direito Empresarial'!A1" display="'Direito Empresarial'!A1" xr:uid="{187D3314-2784-4EFA-9B43-A9B28813661C}"/>
    <hyperlink ref="B10" location="'Direito Constitucional'!A1" display="'Direito Constitucional'!A1" xr:uid="{C5C5DA8E-5B91-4FDE-993C-D4460000CA4B}"/>
    <hyperlink ref="B11" location="'Direito Administrativo'!A1" display="'Direito Administrativo'!A1" xr:uid="{526A52A7-3CC7-4F24-A17E-8F6BF7C8DDF4}"/>
    <hyperlink ref="B12" location="'Direito Civil e Penal'!A1" display="'Direito Civil e Penal'!A1" xr:uid="{0E699898-5D61-48F9-88E8-BC51FBB39261}"/>
    <hyperlink ref="B14" location="'Direito Tributário'!A1" display="'Direito Tributário'!A1" xr:uid="{037F7E3E-B15E-4B91-8C53-1C35BC30E8D3}"/>
    <hyperlink ref="B15" location="'Legislação Tributária do ES'!A1" display="'Legislação Tributária do ES'!A1" xr:uid="{394B0315-CECC-4CE9-B468-EA2C1499AD7F}"/>
    <hyperlink ref="B16" location="'Cont. Avançada e de Custos'!A1" display="'Cont. Avançada e de Custos'!A1" xr:uid="{1343B28E-391A-42C2-A8BC-1F539600748B}"/>
    <hyperlink ref="B17" location="'T.I Aplic. à Audit. Tributária'!A1" display="'T.I Aplic. à Audit. Tributária'!A1" xr:uid="{B2AE1053-11BF-4E8B-97C1-378ABC5F06A1}"/>
    <hyperlink ref="B18" location="'Auditoria Tributária'!A1" display="'Auditoria Tributária'!A1" xr:uid="{E5B3B88D-3B19-46FE-AF0B-261BBC85A364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52FF-6AD8-4AA2-BBF2-7DF95342C8F6}">
  <dimension ref="A1:X47"/>
  <sheetViews>
    <sheetView showGridLines="0" topLeftCell="A13" workbookViewId="0">
      <selection activeCell="C21" sqref="C21"/>
    </sheetView>
  </sheetViews>
  <sheetFormatPr defaultColWidth="0" defaultRowHeight="15" x14ac:dyDescent="0.25"/>
  <cols>
    <col min="1" max="1" width="9.140625" customWidth="1"/>
    <col min="2" max="2" width="50.57031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57031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SUM(G7:G41)</f>
        <v>1.4583333333333308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SUM(L7:L41)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SUM(Q7:Q41)</f>
        <v>1.4583333333333308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SUM(V7:V41)</f>
        <v>1.4583333333333308</v>
      </c>
      <c r="W6" s="22">
        <f>SUM(W7:W41)</f>
        <v>4.3749999999999991</v>
      </c>
    </row>
    <row r="7" spans="1:23" ht="60" x14ac:dyDescent="0.25">
      <c r="A7" s="72">
        <v>1</v>
      </c>
      <c r="B7" s="72" t="str">
        <f>Cronograma!B10</f>
        <v xml:space="preserve">Língua Portuguesa </v>
      </c>
      <c r="C7" s="104" t="s">
        <v>366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:H41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ht="60" x14ac:dyDescent="0.25">
      <c r="A8" s="72">
        <v>2</v>
      </c>
      <c r="B8" s="72" t="str">
        <f>Cronograma!B11</f>
        <v>Raciocínio Lógico e Matemática Financeira</v>
      </c>
      <c r="C8" s="105" t="s">
        <v>367</v>
      </c>
      <c r="D8" s="62">
        <v>44390</v>
      </c>
      <c r="E8" s="63">
        <v>0.29166666666666669</v>
      </c>
      <c r="F8" s="63">
        <v>0.33333333333333331</v>
      </c>
      <c r="G8" s="64">
        <f t="shared" ref="G8:G41" si="1">F8-E8</f>
        <v>4.166666666666663E-2</v>
      </c>
      <c r="H8" s="65">
        <f t="shared" ref="H8:H41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41" si="3">IF(I8="sim",K8-J8,0)</f>
        <v>0</v>
      </c>
      <c r="M8" s="67">
        <f t="shared" ref="M8:M41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41" si="5">IF(N8="sim",P8-O8,0)</f>
        <v>4.166666666666663E-2</v>
      </c>
      <c r="R8" s="70">
        <f t="shared" ref="R8:R41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41" si="7">IF(S8="sim",U8-T8,0)</f>
        <v>4.166666666666663E-2</v>
      </c>
      <c r="W8" s="71">
        <f t="shared" ref="W8:W41" si="8">G8+L8+Q8+V8</f>
        <v>0.12499999999999989</v>
      </c>
    </row>
    <row r="9" spans="1:23" ht="120" x14ac:dyDescent="0.25">
      <c r="A9" s="72">
        <v>3</v>
      </c>
      <c r="B9" s="72" t="str">
        <f>Cronograma!B12</f>
        <v>Direito Empresarial</v>
      </c>
      <c r="C9" s="105" t="s">
        <v>368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ht="75" x14ac:dyDescent="0.25">
      <c r="A10" s="72">
        <v>4</v>
      </c>
      <c r="B10" s="72" t="str">
        <f>Cronograma!B13</f>
        <v>Direito Constitucional</v>
      </c>
      <c r="C10" s="105" t="s">
        <v>369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ht="45" x14ac:dyDescent="0.25">
      <c r="A11" s="72">
        <v>5</v>
      </c>
      <c r="B11" s="72" t="str">
        <f>Cronograma!B14</f>
        <v>Direito Administrativo</v>
      </c>
      <c r="C11" s="105" t="s">
        <v>370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ht="105" x14ac:dyDescent="0.25">
      <c r="A12" s="72">
        <v>6</v>
      </c>
      <c r="B12" s="72" t="str">
        <f>Cronograma!B15</f>
        <v>Direito Civil e Penal</v>
      </c>
      <c r="C12" s="105" t="s">
        <v>371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ht="45" x14ac:dyDescent="0.25">
      <c r="A13" s="72">
        <v>7</v>
      </c>
      <c r="B13" s="72" t="str">
        <f>Cronograma!B16</f>
        <v>Contabilidade Geral</v>
      </c>
      <c r="C13" s="105" t="s">
        <v>372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ht="30" x14ac:dyDescent="0.25">
      <c r="A14" s="72">
        <v>8</v>
      </c>
      <c r="B14" s="72" t="str">
        <f>Cronograma!B17</f>
        <v>Direito Tributário</v>
      </c>
      <c r="C14" s="105" t="s">
        <v>373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ht="30" x14ac:dyDescent="0.25">
      <c r="A15" s="72">
        <v>9</v>
      </c>
      <c r="B15" s="72" t="str">
        <f>Cronograma!B18</f>
        <v>Legislação Tributária do Espirito Santo</v>
      </c>
      <c r="C15" s="105" t="s">
        <v>374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x14ac:dyDescent="0.25">
      <c r="A16" s="61">
        <v>10</v>
      </c>
      <c r="B16" s="61" t="str">
        <f>Cronograma!B19</f>
        <v>Contabilidade Avançada e de Custos</v>
      </c>
      <c r="C16" s="105" t="s">
        <v>375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ht="30" x14ac:dyDescent="0.25">
      <c r="A17" s="72">
        <v>11</v>
      </c>
      <c r="B17" s="72" t="str">
        <f>Cronograma!B20</f>
        <v>Tecnologia da Informação Aplicada à Auditoria Tributária</v>
      </c>
      <c r="C17" s="105" t="s">
        <v>376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ht="60" x14ac:dyDescent="0.25">
      <c r="A18" s="72">
        <v>12</v>
      </c>
      <c r="B18" s="72" t="str">
        <f>Cronograma!B21</f>
        <v>Auditoria Tributária</v>
      </c>
      <c r="C18" s="105" t="s">
        <v>377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ht="30" x14ac:dyDescent="0.25">
      <c r="A19" s="1"/>
      <c r="B19" s="1"/>
      <c r="C19" s="105" t="s">
        <v>378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ht="45" x14ac:dyDescent="0.25">
      <c r="A20" s="1"/>
      <c r="B20" s="1"/>
      <c r="C20" s="105" t="s">
        <v>379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ht="60" x14ac:dyDescent="0.25">
      <c r="A21" s="1"/>
      <c r="B21" s="1"/>
      <c r="C21" s="105" t="s">
        <v>380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ht="45" x14ac:dyDescent="0.25">
      <c r="A22" s="1"/>
      <c r="B22" s="1"/>
      <c r="C22" s="105" t="s">
        <v>381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ht="45" x14ac:dyDescent="0.25">
      <c r="A23" s="1"/>
      <c r="B23" s="1"/>
      <c r="C23" s="105" t="s">
        <v>382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ht="90" x14ac:dyDescent="0.25">
      <c r="A24" s="1"/>
      <c r="B24" s="1"/>
      <c r="C24" s="105" t="s">
        <v>383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1"/>
      <c r="B25" s="1"/>
      <c r="C25" s="105" t="s">
        <v>384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x14ac:dyDescent="0.25">
      <c r="A26" s="1"/>
      <c r="B26" s="1"/>
      <c r="C26" s="105" t="s">
        <v>385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ht="30" x14ac:dyDescent="0.25">
      <c r="A27" s="1"/>
      <c r="B27" s="1"/>
      <c r="C27" s="105" t="s">
        <v>386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ht="30" x14ac:dyDescent="0.25">
      <c r="A28" s="1"/>
      <c r="B28" s="1"/>
      <c r="C28" s="105" t="s">
        <v>387</v>
      </c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x14ac:dyDescent="0.25">
      <c r="A29" s="1"/>
      <c r="B29" s="1"/>
      <c r="C29" s="105" t="s">
        <v>388</v>
      </c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x14ac:dyDescent="0.25">
      <c r="A30" s="1"/>
      <c r="B30" s="1"/>
      <c r="C30" s="105" t="s">
        <v>389</v>
      </c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x14ac:dyDescent="0.25">
      <c r="A31" s="1"/>
      <c r="B31" s="1"/>
      <c r="C31" s="105" t="s">
        <v>390</v>
      </c>
      <c r="D31" s="62">
        <v>44413</v>
      </c>
      <c r="E31" s="63">
        <v>0.29166666666666669</v>
      </c>
      <c r="F31" s="63">
        <v>0.33333333333333331</v>
      </c>
      <c r="G31" s="64">
        <f t="shared" si="1"/>
        <v>4.166666666666663E-2</v>
      </c>
      <c r="H31" s="65">
        <f t="shared" si="2"/>
        <v>44414</v>
      </c>
      <c r="I31" s="65" t="s">
        <v>84</v>
      </c>
      <c r="J31" s="66">
        <v>0.29166666666666669</v>
      </c>
      <c r="K31" s="66">
        <v>0.33333333333333331</v>
      </c>
      <c r="L31" s="64">
        <f t="shared" si="3"/>
        <v>0</v>
      </c>
      <c r="M31" s="67">
        <f t="shared" si="4"/>
        <v>44420</v>
      </c>
      <c r="N31" s="68" t="s">
        <v>85</v>
      </c>
      <c r="O31" s="69">
        <v>0.29166666666666669</v>
      </c>
      <c r="P31" s="69">
        <v>0.33333333333333331</v>
      </c>
      <c r="Q31" s="64">
        <f t="shared" si="5"/>
        <v>4.166666666666663E-2</v>
      </c>
      <c r="R31" s="70">
        <f t="shared" si="6"/>
        <v>44428</v>
      </c>
      <c r="S31" s="65" t="s">
        <v>85</v>
      </c>
      <c r="T31" s="63">
        <v>0.29166666666666669</v>
      </c>
      <c r="U31" s="63">
        <v>0.33333333333333331</v>
      </c>
      <c r="V31" s="64">
        <f t="shared" si="7"/>
        <v>4.166666666666663E-2</v>
      </c>
      <c r="W31" s="71">
        <f t="shared" si="8"/>
        <v>0.12499999999999989</v>
      </c>
    </row>
    <row r="32" spans="1:23" ht="30" x14ac:dyDescent="0.25">
      <c r="A32" s="1"/>
      <c r="B32" s="1"/>
      <c r="C32" s="105" t="s">
        <v>391</v>
      </c>
      <c r="D32" s="62">
        <v>44414</v>
      </c>
      <c r="E32" s="63">
        <v>0.29166666666666669</v>
      </c>
      <c r="F32" s="63">
        <v>0.33333333333333331</v>
      </c>
      <c r="G32" s="64">
        <f t="shared" si="1"/>
        <v>4.166666666666663E-2</v>
      </c>
      <c r="H32" s="65">
        <f t="shared" si="2"/>
        <v>44415</v>
      </c>
      <c r="I32" s="65" t="s">
        <v>84</v>
      </c>
      <c r="J32" s="66">
        <v>0.29166666666666669</v>
      </c>
      <c r="K32" s="66">
        <v>0.33333333333333331</v>
      </c>
      <c r="L32" s="64">
        <f t="shared" si="3"/>
        <v>0</v>
      </c>
      <c r="M32" s="67">
        <f t="shared" si="4"/>
        <v>44421</v>
      </c>
      <c r="N32" s="68" t="s">
        <v>85</v>
      </c>
      <c r="O32" s="69">
        <v>0.29166666666666669</v>
      </c>
      <c r="P32" s="69">
        <v>0.33333333333333331</v>
      </c>
      <c r="Q32" s="64">
        <f t="shared" si="5"/>
        <v>4.166666666666663E-2</v>
      </c>
      <c r="R32" s="70">
        <f t="shared" si="6"/>
        <v>44429</v>
      </c>
      <c r="S32" s="65" t="s">
        <v>85</v>
      </c>
      <c r="T32" s="63">
        <v>0.29166666666666669</v>
      </c>
      <c r="U32" s="63">
        <v>0.33333333333333331</v>
      </c>
      <c r="V32" s="64">
        <f t="shared" si="7"/>
        <v>4.166666666666663E-2</v>
      </c>
      <c r="W32" s="71">
        <f t="shared" si="8"/>
        <v>0.12499999999999989</v>
      </c>
    </row>
    <row r="33" spans="1:23" ht="30" x14ac:dyDescent="0.25">
      <c r="A33" s="1"/>
      <c r="B33" s="1"/>
      <c r="C33" s="105" t="s">
        <v>392</v>
      </c>
      <c r="D33" s="62">
        <v>44415</v>
      </c>
      <c r="E33" s="63">
        <v>0.29166666666666669</v>
      </c>
      <c r="F33" s="63">
        <v>0.33333333333333331</v>
      </c>
      <c r="G33" s="64">
        <f t="shared" si="1"/>
        <v>4.166666666666663E-2</v>
      </c>
      <c r="H33" s="65">
        <f t="shared" si="2"/>
        <v>44416</v>
      </c>
      <c r="I33" s="65" t="s">
        <v>84</v>
      </c>
      <c r="J33" s="66">
        <v>0.29166666666666669</v>
      </c>
      <c r="K33" s="66">
        <v>0.33333333333333331</v>
      </c>
      <c r="L33" s="64">
        <f t="shared" si="3"/>
        <v>0</v>
      </c>
      <c r="M33" s="67">
        <f t="shared" si="4"/>
        <v>44422</v>
      </c>
      <c r="N33" s="68" t="s">
        <v>85</v>
      </c>
      <c r="O33" s="69">
        <v>0.29166666666666669</v>
      </c>
      <c r="P33" s="69">
        <v>0.33333333333333331</v>
      </c>
      <c r="Q33" s="64">
        <f t="shared" si="5"/>
        <v>4.166666666666663E-2</v>
      </c>
      <c r="R33" s="70">
        <f t="shared" si="6"/>
        <v>44430</v>
      </c>
      <c r="S33" s="65" t="s">
        <v>85</v>
      </c>
      <c r="T33" s="63">
        <v>0.29166666666666669</v>
      </c>
      <c r="U33" s="63">
        <v>0.33333333333333331</v>
      </c>
      <c r="V33" s="64">
        <f t="shared" si="7"/>
        <v>4.166666666666663E-2</v>
      </c>
      <c r="W33" s="71">
        <f t="shared" si="8"/>
        <v>0.12499999999999989</v>
      </c>
    </row>
    <row r="34" spans="1:23" ht="30" x14ac:dyDescent="0.25">
      <c r="A34" s="1"/>
      <c r="B34" s="1"/>
      <c r="C34" s="105" t="s">
        <v>393</v>
      </c>
      <c r="D34" s="62">
        <v>44416</v>
      </c>
      <c r="E34" s="63">
        <v>0.29166666666666669</v>
      </c>
      <c r="F34" s="63">
        <v>0.33333333333333331</v>
      </c>
      <c r="G34" s="64">
        <f t="shared" si="1"/>
        <v>4.166666666666663E-2</v>
      </c>
      <c r="H34" s="65">
        <f t="shared" si="2"/>
        <v>44417</v>
      </c>
      <c r="I34" s="65" t="s">
        <v>84</v>
      </c>
      <c r="J34" s="66">
        <v>0.29166666666666669</v>
      </c>
      <c r="K34" s="66">
        <v>0.33333333333333331</v>
      </c>
      <c r="L34" s="64">
        <f t="shared" si="3"/>
        <v>0</v>
      </c>
      <c r="M34" s="67">
        <f t="shared" si="4"/>
        <v>44423</v>
      </c>
      <c r="N34" s="68" t="s">
        <v>85</v>
      </c>
      <c r="O34" s="69">
        <v>0.29166666666666669</v>
      </c>
      <c r="P34" s="69">
        <v>0.33333333333333331</v>
      </c>
      <c r="Q34" s="64">
        <f t="shared" si="5"/>
        <v>4.166666666666663E-2</v>
      </c>
      <c r="R34" s="70">
        <f t="shared" si="6"/>
        <v>44431</v>
      </c>
      <c r="S34" s="65" t="s">
        <v>85</v>
      </c>
      <c r="T34" s="63">
        <v>0.29166666666666669</v>
      </c>
      <c r="U34" s="63">
        <v>0.33333333333333331</v>
      </c>
      <c r="V34" s="64">
        <f t="shared" si="7"/>
        <v>4.166666666666663E-2</v>
      </c>
      <c r="W34" s="71">
        <f t="shared" si="8"/>
        <v>0.12499999999999989</v>
      </c>
    </row>
    <row r="35" spans="1:23" x14ac:dyDescent="0.25">
      <c r="A35" s="1"/>
      <c r="B35" s="1"/>
      <c r="C35" s="105" t="s">
        <v>394</v>
      </c>
      <c r="D35" s="62">
        <v>44417</v>
      </c>
      <c r="E35" s="63">
        <v>0.29166666666666669</v>
      </c>
      <c r="F35" s="63">
        <v>0.33333333333333331</v>
      </c>
      <c r="G35" s="64">
        <f t="shared" si="1"/>
        <v>4.166666666666663E-2</v>
      </c>
      <c r="H35" s="65">
        <f t="shared" si="2"/>
        <v>44418</v>
      </c>
      <c r="I35" s="65" t="s">
        <v>84</v>
      </c>
      <c r="J35" s="66">
        <v>0.29166666666666669</v>
      </c>
      <c r="K35" s="66">
        <v>0.33333333333333331</v>
      </c>
      <c r="L35" s="64">
        <f t="shared" si="3"/>
        <v>0</v>
      </c>
      <c r="M35" s="67">
        <f t="shared" si="4"/>
        <v>44424</v>
      </c>
      <c r="N35" s="68" t="s">
        <v>85</v>
      </c>
      <c r="O35" s="69">
        <v>0.29166666666666669</v>
      </c>
      <c r="P35" s="69">
        <v>0.33333333333333331</v>
      </c>
      <c r="Q35" s="64">
        <f t="shared" si="5"/>
        <v>4.166666666666663E-2</v>
      </c>
      <c r="R35" s="70">
        <f t="shared" si="6"/>
        <v>44432</v>
      </c>
      <c r="S35" s="65" t="s">
        <v>85</v>
      </c>
      <c r="T35" s="63">
        <v>0.29166666666666669</v>
      </c>
      <c r="U35" s="63">
        <v>0.33333333333333331</v>
      </c>
      <c r="V35" s="64">
        <f t="shared" si="7"/>
        <v>4.166666666666663E-2</v>
      </c>
      <c r="W35" s="71">
        <f t="shared" si="8"/>
        <v>0.12499999999999989</v>
      </c>
    </row>
    <row r="36" spans="1:23" x14ac:dyDescent="0.25">
      <c r="A36" s="1"/>
      <c r="B36" s="1"/>
      <c r="C36" s="106" t="s">
        <v>395</v>
      </c>
      <c r="D36" s="62">
        <v>44418</v>
      </c>
      <c r="E36" s="63">
        <v>0.29166666666666669</v>
      </c>
      <c r="F36" s="63">
        <v>0.33333333333333331</v>
      </c>
      <c r="G36" s="64">
        <f t="shared" si="1"/>
        <v>4.166666666666663E-2</v>
      </c>
      <c r="H36" s="65">
        <f t="shared" si="2"/>
        <v>44419</v>
      </c>
      <c r="I36" s="65" t="s">
        <v>84</v>
      </c>
      <c r="J36" s="66">
        <v>0.29166666666666669</v>
      </c>
      <c r="K36" s="66">
        <v>0.33333333333333331</v>
      </c>
      <c r="L36" s="64">
        <f t="shared" si="3"/>
        <v>0</v>
      </c>
      <c r="M36" s="67">
        <f t="shared" si="4"/>
        <v>44425</v>
      </c>
      <c r="N36" s="68" t="s">
        <v>85</v>
      </c>
      <c r="O36" s="69">
        <v>0.29166666666666669</v>
      </c>
      <c r="P36" s="69">
        <v>0.33333333333333331</v>
      </c>
      <c r="Q36" s="64">
        <f t="shared" si="5"/>
        <v>4.166666666666663E-2</v>
      </c>
      <c r="R36" s="70">
        <f t="shared" si="6"/>
        <v>44433</v>
      </c>
      <c r="S36" s="65" t="s">
        <v>85</v>
      </c>
      <c r="T36" s="63">
        <v>0.29166666666666669</v>
      </c>
      <c r="U36" s="63">
        <v>0.33333333333333331</v>
      </c>
      <c r="V36" s="64">
        <f t="shared" si="7"/>
        <v>4.166666666666663E-2</v>
      </c>
      <c r="W36" s="71">
        <f t="shared" si="8"/>
        <v>0.12499999999999989</v>
      </c>
    </row>
    <row r="37" spans="1:23" x14ac:dyDescent="0.25">
      <c r="A37" s="1"/>
      <c r="B37" s="1"/>
      <c r="C37" s="102"/>
      <c r="D37" s="62">
        <v>44419</v>
      </c>
      <c r="E37" s="63">
        <v>0.29166666666666669</v>
      </c>
      <c r="F37" s="63">
        <v>0.33333333333333331</v>
      </c>
      <c r="G37" s="64">
        <f t="shared" si="1"/>
        <v>4.166666666666663E-2</v>
      </c>
      <c r="H37" s="65">
        <f t="shared" si="2"/>
        <v>44420</v>
      </c>
      <c r="I37" s="65" t="s">
        <v>84</v>
      </c>
      <c r="J37" s="66">
        <v>0.29166666666666669</v>
      </c>
      <c r="K37" s="66">
        <v>0.33333333333333331</v>
      </c>
      <c r="L37" s="64">
        <f t="shared" si="3"/>
        <v>0</v>
      </c>
      <c r="M37" s="67">
        <f t="shared" si="4"/>
        <v>44426</v>
      </c>
      <c r="N37" s="68" t="s">
        <v>85</v>
      </c>
      <c r="O37" s="69">
        <v>0.29166666666666669</v>
      </c>
      <c r="P37" s="69">
        <v>0.33333333333333331</v>
      </c>
      <c r="Q37" s="64">
        <f t="shared" si="5"/>
        <v>4.166666666666663E-2</v>
      </c>
      <c r="R37" s="70">
        <f t="shared" si="6"/>
        <v>44434</v>
      </c>
      <c r="S37" s="65" t="s">
        <v>85</v>
      </c>
      <c r="T37" s="63">
        <v>0.29166666666666669</v>
      </c>
      <c r="U37" s="63">
        <v>0.33333333333333331</v>
      </c>
      <c r="V37" s="64">
        <f t="shared" si="7"/>
        <v>4.166666666666663E-2</v>
      </c>
      <c r="W37" s="71">
        <f t="shared" si="8"/>
        <v>0.12499999999999989</v>
      </c>
    </row>
    <row r="38" spans="1:23" x14ac:dyDescent="0.25">
      <c r="A38" s="1"/>
      <c r="B38" s="1"/>
      <c r="C38" s="102"/>
      <c r="D38" s="62">
        <v>44420</v>
      </c>
      <c r="E38" s="63">
        <v>0.29166666666666669</v>
      </c>
      <c r="F38" s="63">
        <v>0.33333333333333331</v>
      </c>
      <c r="G38" s="64">
        <f t="shared" si="1"/>
        <v>4.166666666666663E-2</v>
      </c>
      <c r="H38" s="65">
        <f t="shared" si="2"/>
        <v>44421</v>
      </c>
      <c r="I38" s="65" t="s">
        <v>84</v>
      </c>
      <c r="J38" s="66">
        <v>0.29166666666666669</v>
      </c>
      <c r="K38" s="66">
        <v>0.33333333333333331</v>
      </c>
      <c r="L38" s="64">
        <f t="shared" si="3"/>
        <v>0</v>
      </c>
      <c r="M38" s="67">
        <f t="shared" si="4"/>
        <v>44427</v>
      </c>
      <c r="N38" s="68" t="s">
        <v>85</v>
      </c>
      <c r="O38" s="69">
        <v>0.29166666666666669</v>
      </c>
      <c r="P38" s="69">
        <v>0.33333333333333331</v>
      </c>
      <c r="Q38" s="64">
        <f t="shared" si="5"/>
        <v>4.166666666666663E-2</v>
      </c>
      <c r="R38" s="70">
        <f t="shared" si="6"/>
        <v>44435</v>
      </c>
      <c r="S38" s="65" t="s">
        <v>85</v>
      </c>
      <c r="T38" s="63">
        <v>0.29166666666666669</v>
      </c>
      <c r="U38" s="63">
        <v>0.33333333333333331</v>
      </c>
      <c r="V38" s="64">
        <f t="shared" si="7"/>
        <v>4.166666666666663E-2</v>
      </c>
      <c r="W38" s="71">
        <f t="shared" si="8"/>
        <v>0.12499999999999989</v>
      </c>
    </row>
    <row r="39" spans="1:23" x14ac:dyDescent="0.25">
      <c r="A39" s="1"/>
      <c r="B39" s="1"/>
      <c r="C39" s="102"/>
      <c r="D39" s="62">
        <v>44421</v>
      </c>
      <c r="E39" s="63">
        <v>0.29166666666666669</v>
      </c>
      <c r="F39" s="63">
        <v>0.33333333333333331</v>
      </c>
      <c r="G39" s="64">
        <f t="shared" si="1"/>
        <v>4.166666666666663E-2</v>
      </c>
      <c r="H39" s="65">
        <f t="shared" si="2"/>
        <v>44422</v>
      </c>
      <c r="I39" s="65" t="s">
        <v>84</v>
      </c>
      <c r="J39" s="66">
        <v>0.29166666666666669</v>
      </c>
      <c r="K39" s="66">
        <v>0.33333333333333331</v>
      </c>
      <c r="L39" s="64">
        <f t="shared" si="3"/>
        <v>0</v>
      </c>
      <c r="M39" s="67">
        <f t="shared" si="4"/>
        <v>44428</v>
      </c>
      <c r="N39" s="68" t="s">
        <v>85</v>
      </c>
      <c r="O39" s="69">
        <v>0.29166666666666669</v>
      </c>
      <c r="P39" s="69">
        <v>0.33333333333333331</v>
      </c>
      <c r="Q39" s="64">
        <f t="shared" si="5"/>
        <v>4.166666666666663E-2</v>
      </c>
      <c r="R39" s="70">
        <f t="shared" si="6"/>
        <v>44436</v>
      </c>
      <c r="S39" s="65" t="s">
        <v>85</v>
      </c>
      <c r="T39" s="63">
        <v>0.29166666666666669</v>
      </c>
      <c r="U39" s="63">
        <v>0.33333333333333331</v>
      </c>
      <c r="V39" s="64">
        <f t="shared" si="7"/>
        <v>4.166666666666663E-2</v>
      </c>
      <c r="W39" s="71">
        <f t="shared" si="8"/>
        <v>0.12499999999999989</v>
      </c>
    </row>
    <row r="40" spans="1:23" x14ac:dyDescent="0.25">
      <c r="A40" s="1"/>
      <c r="B40" s="1"/>
      <c r="C40" s="102"/>
      <c r="D40" s="62">
        <v>44422</v>
      </c>
      <c r="E40" s="63">
        <v>0.29166666666666669</v>
      </c>
      <c r="F40" s="63">
        <v>0.33333333333333331</v>
      </c>
      <c r="G40" s="64">
        <f t="shared" si="1"/>
        <v>4.166666666666663E-2</v>
      </c>
      <c r="H40" s="65">
        <f t="shared" si="2"/>
        <v>44423</v>
      </c>
      <c r="I40" s="65" t="s">
        <v>84</v>
      </c>
      <c r="J40" s="66">
        <v>0.29166666666666669</v>
      </c>
      <c r="K40" s="66">
        <v>0.33333333333333331</v>
      </c>
      <c r="L40" s="64">
        <f t="shared" si="3"/>
        <v>0</v>
      </c>
      <c r="M40" s="67">
        <f t="shared" si="4"/>
        <v>44429</v>
      </c>
      <c r="N40" s="68" t="s">
        <v>85</v>
      </c>
      <c r="O40" s="69">
        <v>0.29166666666666669</v>
      </c>
      <c r="P40" s="69">
        <v>0.33333333333333331</v>
      </c>
      <c r="Q40" s="64">
        <f t="shared" si="5"/>
        <v>4.166666666666663E-2</v>
      </c>
      <c r="R40" s="70">
        <f t="shared" si="6"/>
        <v>44437</v>
      </c>
      <c r="S40" s="65" t="s">
        <v>85</v>
      </c>
      <c r="T40" s="63">
        <v>0.29166666666666669</v>
      </c>
      <c r="U40" s="63">
        <v>0.33333333333333331</v>
      </c>
      <c r="V40" s="64">
        <f t="shared" si="7"/>
        <v>4.166666666666663E-2</v>
      </c>
      <c r="W40" s="71">
        <f t="shared" si="8"/>
        <v>0.12499999999999989</v>
      </c>
    </row>
    <row r="41" spans="1:23" ht="15.75" thickBot="1" x14ac:dyDescent="0.3">
      <c r="A41" s="1"/>
      <c r="B41" s="1"/>
      <c r="C41" s="103"/>
      <c r="D41" s="62">
        <v>44423</v>
      </c>
      <c r="E41" s="63">
        <v>0.29166666666666669</v>
      </c>
      <c r="F41" s="63">
        <v>0.33333333333333331</v>
      </c>
      <c r="G41" s="64">
        <f t="shared" si="1"/>
        <v>4.166666666666663E-2</v>
      </c>
      <c r="H41" s="65">
        <f t="shared" si="2"/>
        <v>44424</v>
      </c>
      <c r="I41" s="65" t="s">
        <v>84</v>
      </c>
      <c r="J41" s="66">
        <v>0.29166666666666669</v>
      </c>
      <c r="K41" s="66">
        <v>0.33333333333333331</v>
      </c>
      <c r="L41" s="64">
        <f t="shared" si="3"/>
        <v>0</v>
      </c>
      <c r="M41" s="67">
        <f t="shared" si="4"/>
        <v>44430</v>
      </c>
      <c r="N41" s="68" t="s">
        <v>85</v>
      </c>
      <c r="O41" s="69">
        <v>0.29166666666666669</v>
      </c>
      <c r="P41" s="69">
        <v>0.33333333333333331</v>
      </c>
      <c r="Q41" s="64">
        <f t="shared" si="5"/>
        <v>4.166666666666663E-2</v>
      </c>
      <c r="R41" s="70">
        <f t="shared" si="6"/>
        <v>44438</v>
      </c>
      <c r="S41" s="65" t="s">
        <v>85</v>
      </c>
      <c r="T41" s="63">
        <v>0.29166666666666669</v>
      </c>
      <c r="U41" s="63">
        <v>0.33333333333333331</v>
      </c>
      <c r="V41" s="64">
        <f t="shared" si="7"/>
        <v>4.166666666666663E-2</v>
      </c>
      <c r="W41" s="71">
        <f t="shared" si="8"/>
        <v>0.12499999999999989</v>
      </c>
    </row>
    <row r="42" spans="1:23" ht="15.75" thickBot="1" x14ac:dyDescent="0.3">
      <c r="C42" s="98" t="s">
        <v>86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3" spans="1:23" x14ac:dyDescent="0.25"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</row>
    <row r="44" spans="1:23" x14ac:dyDescent="0.25"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4"/>
    </row>
    <row r="45" spans="1:23" x14ac:dyDescent="0.25"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</row>
    <row r="46" spans="1:23" x14ac:dyDescent="0.25"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4"/>
    </row>
    <row r="47" spans="1:23" ht="15.75" thickBot="1" x14ac:dyDescent="0.3"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</row>
  </sheetData>
  <sheetProtection algorithmName="SHA-512" hashValue="aQFJkxiB28xYKNoNk2cMrBBli1qR30m3+fbbSbgKsLqhY5+qqxvE1fxe4Y8TDjusbIs37wePkCsKxbm1YHlZPg==" saltValue="HGdj1SbC1H+dJKgW4JuXmA==" spinCount="100000" sheet="1" selectLockedCells="1"/>
  <mergeCells count="2">
    <mergeCell ref="C42:Q42"/>
    <mergeCell ref="C43:Q47"/>
  </mergeCells>
  <dataValidations count="1">
    <dataValidation type="list" allowBlank="1" showInputMessage="1" showErrorMessage="1" sqref="I7:I41 S7:S41 N7:N41" xr:uid="{C06B794D-3789-4E77-9A2F-78C3F2F42B4D}">
      <formula1>"Sim, Não"</formula1>
    </dataValidation>
  </dataValidations>
  <hyperlinks>
    <hyperlink ref="A14:B14" location="'D9'!B15" display="'D9'!B15" xr:uid="{E3A9326E-2B63-4E08-916E-1524170FBBDA}"/>
    <hyperlink ref="A13:B13" location="'D9'!B14" display="'D9'!B14" xr:uid="{764FB49D-D066-4111-A9D0-AD4F80AC6049}"/>
    <hyperlink ref="A12:B12" location="'D7'!B13" display="'D7'!B13" xr:uid="{EDA763C0-61E3-4BDF-A133-160A183B981C}"/>
    <hyperlink ref="A11:B11" location="'D6'!B12" display="'D6'!B12" xr:uid="{EDB128DA-82BB-46A0-BA1A-4D415EEE27A7}"/>
    <hyperlink ref="A10:B10" location="'D5'!B11" display="'D5'!B11" xr:uid="{B0174C7B-12B9-459E-BA43-340FBF4765AD}"/>
    <hyperlink ref="A9:B9" location="'D4'!B10" display="'D4'!B10" xr:uid="{C6C8A54A-33DB-4B4A-A34A-D132F7176B15}"/>
    <hyperlink ref="A15:B15" location="'D10'!B16" display="'D10'!B16" xr:uid="{292529E4-CBAA-4E53-87A6-E2FC6FD27831}"/>
    <hyperlink ref="A7:B7" location="'Língua Portuguesa'!A1" display="'Língua Portuguesa'!A1" xr:uid="{72D4960F-9344-4B0E-9D1F-524529C3CF4A}"/>
    <hyperlink ref="A8:B8" location="'D2'!B8" display="'D2'!B8" xr:uid="{C3545F29-C81A-4B53-801C-E8E94D49BFD6}"/>
    <hyperlink ref="B13" location="'Contabilidade Geral'!A1" display="'Contabilidade Geral'!A1" xr:uid="{62AC947B-7155-4E70-83C8-B1BA0B52C7E7}"/>
    <hyperlink ref="A13" location="'D8'!B14" display="'D8'!B14" xr:uid="{982C1D2D-95DA-4073-A0E4-770C967EC9C1}"/>
    <hyperlink ref="A16:B18" location="'D10'!B16" display="'D10'!B16" xr:uid="{761D04CF-7E24-4831-8FF7-C53367E89968}"/>
    <hyperlink ref="B8" location="'Racio. Lóg. e Mat. Financeira '!A1" display="'Racio. Lóg. e Mat. Financeira '!A1" xr:uid="{98C1ECB3-9EE2-4413-9914-D5DE6DAC796B}"/>
    <hyperlink ref="B9" location="'Direito Empresarial'!A1" display="'Direito Empresarial'!A1" xr:uid="{5BAA3C22-C29F-4BA6-B9AD-0F7C12253421}"/>
    <hyperlink ref="B10" location="'Direito Constitucional'!A1" display="'Direito Constitucional'!A1" xr:uid="{D7DB3B16-9734-4A75-979F-B40586F9B1F8}"/>
    <hyperlink ref="B11" location="'Direito Administrativo'!A1" display="'Direito Administrativo'!A1" xr:uid="{B580D2D0-72A9-416B-B4DF-B0BB1B451CBD}"/>
    <hyperlink ref="B12" location="'Direito Civil e Penal'!A1" display="'Direito Civil e Penal'!A1" xr:uid="{331E2717-DD4D-499C-927F-BD9302EEB24A}"/>
    <hyperlink ref="B14" location="'Direito Tributário'!A1" display="'Direito Tributário'!A1" xr:uid="{4611465A-7906-4474-8968-3C5C5220DA8D}"/>
    <hyperlink ref="B15" location="'Legislação Tributária do ES'!A1" display="'Legislação Tributária do ES'!A1" xr:uid="{5BB0D6AD-9017-4C8C-BB34-3138E095036B}"/>
    <hyperlink ref="B16" location="'Cont. Avançada e de Custos'!A1" display="'Cont. Avançada e de Custos'!A1" xr:uid="{9D9569BD-9654-4D23-9A41-29ACC71F2A7C}"/>
    <hyperlink ref="B17" location="'T.I Aplic. à Audit. Tributária'!A1" display="'T.I Aplic. à Audit. Tributária'!A1" xr:uid="{A85D402C-89CC-40B4-96F1-54E8822244B0}"/>
    <hyperlink ref="B18" location="'Auditoria Tributária'!A1" display="'Auditoria Tributária'!A1" xr:uid="{3394AABD-9F70-4DF4-A179-A2C117F50338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5D81-7206-466C-B254-634F8986316B}">
  <dimension ref="A1:X36"/>
  <sheetViews>
    <sheetView showGridLines="0" topLeftCell="A7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50.57031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57031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SUM(G7:G30)</f>
        <v>0.99999999999999911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SUM(L7:L30)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SUM(Q7:Q30)</f>
        <v>0.99999999999999911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SUM(V7:V30)</f>
        <v>0.99999999999999911</v>
      </c>
      <c r="W6" s="22">
        <f>SUM(W7:W30)</f>
        <v>2.9999999999999991</v>
      </c>
    </row>
    <row r="7" spans="1:23" ht="30" x14ac:dyDescent="0.25">
      <c r="A7" s="72">
        <v>1</v>
      </c>
      <c r="B7" s="72" t="str">
        <f>Cronograma!B10</f>
        <v xml:space="preserve">Língua Portuguesa </v>
      </c>
      <c r="C7" s="104" t="s">
        <v>396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:H30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ht="45" x14ac:dyDescent="0.25">
      <c r="A8" s="72">
        <v>2</v>
      </c>
      <c r="B8" s="72" t="str">
        <f>Cronograma!B11</f>
        <v>Raciocínio Lógico e Matemática Financeira</v>
      </c>
      <c r="C8" s="105" t="s">
        <v>397</v>
      </c>
      <c r="D8" s="62">
        <v>44390</v>
      </c>
      <c r="E8" s="63">
        <v>0.29166666666666669</v>
      </c>
      <c r="F8" s="63">
        <v>0.33333333333333331</v>
      </c>
      <c r="G8" s="64">
        <f t="shared" ref="G8:G30" si="1">F8-E8</f>
        <v>4.166666666666663E-2</v>
      </c>
      <c r="H8" s="65">
        <f t="shared" ref="H8:H30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30" si="3">IF(I8="sim",K8-J8,0)</f>
        <v>0</v>
      </c>
      <c r="M8" s="67">
        <f t="shared" ref="M8:M30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30" si="5">IF(N8="sim",P8-O8,0)</f>
        <v>4.166666666666663E-2</v>
      </c>
      <c r="R8" s="70">
        <f t="shared" ref="R8:R30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30" si="7">IF(S8="sim",U8-T8,0)</f>
        <v>4.166666666666663E-2</v>
      </c>
      <c r="W8" s="71">
        <f t="shared" ref="W8:W30" si="8">G8+L8+Q8+V8</f>
        <v>0.12499999999999989</v>
      </c>
    </row>
    <row r="9" spans="1:23" ht="30" x14ac:dyDescent="0.25">
      <c r="A9" s="72">
        <v>3</v>
      </c>
      <c r="B9" s="72" t="str">
        <f>Cronograma!B12</f>
        <v>Direito Empresarial</v>
      </c>
      <c r="C9" s="105" t="s">
        <v>398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ht="60" x14ac:dyDescent="0.25">
      <c r="A10" s="72">
        <v>4</v>
      </c>
      <c r="B10" s="72" t="str">
        <f>Cronograma!B13</f>
        <v>Direito Constitucional</v>
      </c>
      <c r="C10" s="105" t="s">
        <v>399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x14ac:dyDescent="0.25">
      <c r="A11" s="72">
        <v>5</v>
      </c>
      <c r="B11" s="72" t="str">
        <f>Cronograma!B14</f>
        <v>Direito Administrativo</v>
      </c>
      <c r="C11" s="105" t="s">
        <v>400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x14ac:dyDescent="0.25">
      <c r="A12" s="72">
        <v>6</v>
      </c>
      <c r="B12" s="72" t="str">
        <f>Cronograma!B15</f>
        <v>Direito Civil e Penal</v>
      </c>
      <c r="C12" s="105" t="s">
        <v>401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402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ht="75" x14ac:dyDescent="0.25">
      <c r="A14" s="72">
        <v>8</v>
      </c>
      <c r="B14" s="72" t="str">
        <f>Cronograma!B17</f>
        <v>Direito Tributário</v>
      </c>
      <c r="C14" s="105" t="s">
        <v>403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ht="135" x14ac:dyDescent="0.25">
      <c r="A15" s="72">
        <v>9</v>
      </c>
      <c r="B15" s="72" t="str">
        <f>Cronograma!B18</f>
        <v>Legislação Tributária do Espirito Santo</v>
      </c>
      <c r="C15" s="105" t="s">
        <v>404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ht="30" x14ac:dyDescent="0.25">
      <c r="A16" s="72">
        <v>10</v>
      </c>
      <c r="B16" s="72" t="str">
        <f>Cronograma!B19</f>
        <v>Contabilidade Avançada e de Custos</v>
      </c>
      <c r="C16" s="105" t="s">
        <v>405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x14ac:dyDescent="0.25">
      <c r="A17" s="61">
        <v>11</v>
      </c>
      <c r="B17" s="61" t="str">
        <f>Cronograma!B20</f>
        <v>Tecnologia da Informação Aplicada à Auditoria Tributária</v>
      </c>
      <c r="C17" s="105" t="s">
        <v>406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ht="45" x14ac:dyDescent="0.25">
      <c r="A18" s="72">
        <v>12</v>
      </c>
      <c r="B18" s="72" t="str">
        <f>Cronograma!B21</f>
        <v>Auditoria Tributária</v>
      </c>
      <c r="C18" s="105" t="s">
        <v>407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1"/>
      <c r="B19" s="1"/>
      <c r="C19" s="105" t="s">
        <v>408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x14ac:dyDescent="0.25">
      <c r="A20" s="1"/>
      <c r="B20" s="1"/>
      <c r="C20" s="105" t="s">
        <v>409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ht="30" x14ac:dyDescent="0.25">
      <c r="A21" s="1"/>
      <c r="B21" s="1"/>
      <c r="C21" s="105" t="s">
        <v>410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ht="30" x14ac:dyDescent="0.25">
      <c r="A22" s="1"/>
      <c r="B22" s="1"/>
      <c r="C22" s="105" t="s">
        <v>411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x14ac:dyDescent="0.25">
      <c r="A23" s="1"/>
      <c r="B23" s="1"/>
      <c r="C23" s="105" t="s">
        <v>412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x14ac:dyDescent="0.25">
      <c r="A24" s="1"/>
      <c r="B24" s="1"/>
      <c r="C24" s="105" t="s">
        <v>413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ht="30" x14ac:dyDescent="0.25">
      <c r="A25" s="1"/>
      <c r="B25" s="1"/>
      <c r="C25" s="105" t="s">
        <v>414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ht="45" x14ac:dyDescent="0.25">
      <c r="A26" s="1"/>
      <c r="B26" s="1"/>
      <c r="C26" s="105" t="s">
        <v>415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ht="30" x14ac:dyDescent="0.25">
      <c r="A27" s="1"/>
      <c r="B27" s="1"/>
      <c r="C27" s="106" t="s">
        <v>416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x14ac:dyDescent="0.25">
      <c r="A28" s="1"/>
      <c r="B28" s="1"/>
      <c r="C28" s="102"/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x14ac:dyDescent="0.25">
      <c r="A29" s="1"/>
      <c r="B29" s="1"/>
      <c r="C29" s="102"/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ht="15.75" thickBot="1" x14ac:dyDescent="0.3">
      <c r="A30" s="1"/>
      <c r="B30" s="1"/>
      <c r="C30" s="103"/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ht="15.75" thickBot="1" x14ac:dyDescent="0.3">
      <c r="C31" s="98" t="s">
        <v>86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</row>
    <row r="32" spans="1:23" x14ac:dyDescent="0.25"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</row>
    <row r="33" spans="3:17" x14ac:dyDescent="0.25"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3:17" x14ac:dyDescent="0.25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3:17" x14ac:dyDescent="0.25"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3:17" ht="15.75" thickBot="1" x14ac:dyDescent="0.3"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</sheetData>
  <sheetProtection algorithmName="SHA-512" hashValue="C1boPvDYbAo/fsISnZjqISbw2dNoy1FIF36zMyX9yar4Qj/RUeJ9ekYi292SaWzELa5SW/XzB7IU3RewB6HOzg==" saltValue="aB7DGUgTT4m5CJ06T1cdBA==" spinCount="100000" sheet="1" selectLockedCells="1"/>
  <mergeCells count="2">
    <mergeCell ref="C31:Q31"/>
    <mergeCell ref="C32:Q36"/>
  </mergeCells>
  <dataValidations count="1">
    <dataValidation type="list" allowBlank="1" showInputMessage="1" showErrorMessage="1" sqref="I7:I30 S7:S30 N7:N30" xr:uid="{B23BFFD4-FFAE-4986-AD3E-47FF350309FD}">
      <formula1>"Sim, Não"</formula1>
    </dataValidation>
  </dataValidations>
  <hyperlinks>
    <hyperlink ref="A14:B14" location="'D9'!B15" display="'D9'!B15" xr:uid="{6A15EA17-CA6C-4F03-B520-A6542C103EE1}"/>
    <hyperlink ref="A13:B13" location="'D9'!B14" display="'D9'!B14" xr:uid="{00298849-88BE-4FA3-BEF0-32A1F814DC89}"/>
    <hyperlink ref="A12:B12" location="'D7'!B13" display="'D7'!B13" xr:uid="{E39D0234-8BDF-43D7-8762-47B1A63163D1}"/>
    <hyperlink ref="A11:B11" location="'D6'!B12" display="'D6'!B12" xr:uid="{B6721A8F-821B-4CBE-B79B-18DB7E66B7BB}"/>
    <hyperlink ref="A10:B10" location="'D5'!B11" display="'D5'!B11" xr:uid="{2FC0A8E6-702E-41CD-AADD-E9FF56CF9A32}"/>
    <hyperlink ref="A9:B9" location="'D4'!B10" display="'D4'!B10" xr:uid="{D1D9A8C6-108D-4D27-9204-DABCA01C3485}"/>
    <hyperlink ref="A15:B15" location="'D10'!B16" display="'D10'!B16" xr:uid="{A7339D81-BE1F-4310-AF16-4EBE301AB4D9}"/>
    <hyperlink ref="A7:B7" location="'Língua Portuguesa'!A1" display="'Língua Portuguesa'!A1" xr:uid="{F5F46C3B-ED19-4A77-AC1B-46C82B456CF4}"/>
    <hyperlink ref="A8:B8" location="'D2'!B8" display="'D2'!B8" xr:uid="{FCFDA6E1-F752-4CAB-BAFD-15711BC2656F}"/>
    <hyperlink ref="B13" location="'Contabilidade Geral'!A1" display="'Contabilidade Geral'!A1" xr:uid="{A8AE62B7-7373-489F-9580-07C603D8818D}"/>
    <hyperlink ref="A13" location="'D8'!B14" display="'D8'!B14" xr:uid="{37102F7C-A423-43C5-9F38-DBAB9EBD6D65}"/>
    <hyperlink ref="A16:B18" location="'D10'!B16" display="'D10'!B16" xr:uid="{9B41A55D-3409-4C99-B494-65FAC70A4AFA}"/>
    <hyperlink ref="B8" location="'Racio. Lóg. e Mat. Financeira '!A1" display="'Racio. Lóg. e Mat. Financeira '!A1" xr:uid="{56C0787C-80A2-479A-851F-A533B9E2B848}"/>
    <hyperlink ref="B9" location="'Direito Empresarial'!A1" display="'Direito Empresarial'!A1" xr:uid="{1475C46D-A247-4CC4-90DC-41F76892538A}"/>
    <hyperlink ref="B10" location="'Direito Constitucional'!A1" display="'Direito Constitucional'!A1" xr:uid="{B9DB049D-B6EF-4C33-8D90-55CF21B6BA17}"/>
    <hyperlink ref="B11" location="'Direito Administrativo'!A1" display="'Direito Administrativo'!A1" xr:uid="{3AE897BD-9617-4508-A938-DE4B1B391A1B}"/>
    <hyperlink ref="B12" location="'Direito Civil e Penal'!A1" display="'Direito Civil e Penal'!A1" xr:uid="{AB2A75A8-F225-483D-AA23-F3356853EC29}"/>
    <hyperlink ref="B14" location="'Direito Tributário'!A1" display="'Direito Tributário'!A1" xr:uid="{786D7029-8807-4389-9703-C37F06D71171}"/>
    <hyperlink ref="B15" location="'Legislação Tributária do ES'!A1" display="'Legislação Tributária do ES'!A1" xr:uid="{F1332EF3-16C5-43C4-82E4-1BF178F24067}"/>
    <hyperlink ref="B16" location="'Cont. Avançada e de Custos'!A1" display="'Cont. Avançada e de Custos'!A1" xr:uid="{70C4CE8F-3FB0-4B49-BB4A-C5ED1EA749CF}"/>
    <hyperlink ref="B17" location="'T.I Aplic. à Audit. Tributária'!A1" display="'T.I Aplic. à Audit. Tributária'!A1" xr:uid="{FAF25F27-B8B6-45FB-9F72-299D69CF01EF}"/>
    <hyperlink ref="B18" location="'Auditoria Tributária'!A1" display="'Auditoria Tributária'!A1" xr:uid="{2B82F7E5-BB6E-4D1F-86F4-AF20C8611FE7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44E9-FDE8-432F-B31B-D05EB7E9E7E2}">
  <dimension ref="A1:X57"/>
  <sheetViews>
    <sheetView showGridLines="0" workbookViewId="0">
      <selection activeCell="O16" sqref="O16"/>
    </sheetView>
  </sheetViews>
  <sheetFormatPr defaultColWidth="0" defaultRowHeight="15" x14ac:dyDescent="0.25"/>
  <cols>
    <col min="1" max="1" width="9.140625" customWidth="1"/>
    <col min="2" max="2" width="50.8554687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57031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 t="e">
        <f>SUM(G7:G51)</f>
        <v>#VALUE!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SUM(L7:L51)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SUM(Q7:Q51)</f>
        <v>1.874999999999996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SUM(V7:V51)</f>
        <v>1.874999999999996</v>
      </c>
      <c r="W6" s="22" t="e">
        <f>SUM(W7:W51)</f>
        <v>#VALUE!</v>
      </c>
    </row>
    <row r="7" spans="1:23" ht="75" x14ac:dyDescent="0.25">
      <c r="A7" s="72">
        <v>1</v>
      </c>
      <c r="B7" s="72" t="str">
        <f>Cronograma!B10</f>
        <v xml:space="preserve">Língua Portuguesa </v>
      </c>
      <c r="C7" s="104" t="s">
        <v>417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:H51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ht="60" x14ac:dyDescent="0.25">
      <c r="A8" s="72">
        <v>2</v>
      </c>
      <c r="B8" s="72" t="str">
        <f>Cronograma!B11</f>
        <v>Raciocínio Lógico e Matemática Financeira</v>
      </c>
      <c r="C8" s="105" t="s">
        <v>418</v>
      </c>
      <c r="D8" s="62">
        <v>44390</v>
      </c>
      <c r="E8" s="63">
        <v>0.29166666666666669</v>
      </c>
      <c r="F8" s="63">
        <v>0.33333333333333331</v>
      </c>
      <c r="G8" s="64">
        <f t="shared" ref="G8:G51" si="1">F8-E8</f>
        <v>4.166666666666663E-2</v>
      </c>
      <c r="H8" s="65">
        <f t="shared" ref="H8:H51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51" si="3">IF(I8="sim",K8-J8,0)</f>
        <v>0</v>
      </c>
      <c r="M8" s="67">
        <f t="shared" ref="M8:M51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51" si="5">IF(N8="sim",P8-O8,0)</f>
        <v>4.166666666666663E-2</v>
      </c>
      <c r="R8" s="70">
        <f t="shared" ref="R8:R51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51" si="7">IF(S8="sim",U8-T8,0)</f>
        <v>4.166666666666663E-2</v>
      </c>
      <c r="W8" s="71">
        <f t="shared" ref="W8:W51" si="8">G8+L8+Q8+V8</f>
        <v>0.12499999999999989</v>
      </c>
    </row>
    <row r="9" spans="1:23" x14ac:dyDescent="0.25">
      <c r="A9" s="72">
        <v>3</v>
      </c>
      <c r="B9" s="72" t="str">
        <f>Cronograma!B12</f>
        <v>Direito Empresarial</v>
      </c>
      <c r="C9" s="105" t="s">
        <v>419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x14ac:dyDescent="0.25">
      <c r="A10" s="72">
        <v>4</v>
      </c>
      <c r="B10" s="72" t="str">
        <f>Cronograma!B13</f>
        <v>Direito Constitucional</v>
      </c>
      <c r="C10" s="105" t="s">
        <v>420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x14ac:dyDescent="0.25">
      <c r="A11" s="72">
        <v>5</v>
      </c>
      <c r="B11" s="72" t="str">
        <f>Cronograma!B14</f>
        <v>Direito Administrativo</v>
      </c>
      <c r="C11" s="105" t="s">
        <v>421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ht="30" x14ac:dyDescent="0.25">
      <c r="A12" s="72">
        <v>6</v>
      </c>
      <c r="B12" s="72" t="str">
        <f>Cronograma!B15</f>
        <v>Direito Civil e Penal</v>
      </c>
      <c r="C12" s="105" t="s">
        <v>422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423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x14ac:dyDescent="0.25">
      <c r="A14" s="72">
        <v>8</v>
      </c>
      <c r="B14" s="72" t="str">
        <f>Cronograma!B17</f>
        <v>Direito Tributário</v>
      </c>
      <c r="C14" s="105" t="s">
        <v>424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ht="30" x14ac:dyDescent="0.25">
      <c r="A15" s="72">
        <v>9</v>
      </c>
      <c r="B15" s="72" t="str">
        <f>Cronograma!B18</f>
        <v>Legislação Tributária do Espirito Santo</v>
      </c>
      <c r="C15" s="105" t="s">
        <v>425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ht="30" x14ac:dyDescent="0.25">
      <c r="A16" s="72">
        <v>10</v>
      </c>
      <c r="B16" s="72" t="str">
        <f>Cronograma!B19</f>
        <v>Contabilidade Avançada e de Custos</v>
      </c>
      <c r="C16" s="105" t="s">
        <v>426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ht="45" x14ac:dyDescent="0.25">
      <c r="A17" s="72">
        <v>11</v>
      </c>
      <c r="B17" s="72" t="str">
        <f>Cronograma!B20</f>
        <v>Tecnologia da Informação Aplicada à Auditoria Tributária</v>
      </c>
      <c r="C17" s="105" t="s">
        <v>427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ht="45" x14ac:dyDescent="0.25">
      <c r="A18" s="61">
        <v>12</v>
      </c>
      <c r="B18" s="61" t="str">
        <f>Cronograma!B21</f>
        <v>Auditoria Tributária</v>
      </c>
      <c r="C18" s="105" t="s">
        <v>428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ht="135" x14ac:dyDescent="0.25">
      <c r="A19" s="1"/>
      <c r="B19" s="1"/>
      <c r="C19" s="105" t="s">
        <v>429</v>
      </c>
      <c r="D19" s="62">
        <v>44401</v>
      </c>
      <c r="E19" s="63" t="s">
        <v>460</v>
      </c>
      <c r="F19" s="63">
        <v>0.33333333333333331</v>
      </c>
      <c r="G19" s="64" t="e">
        <f t="shared" si="1"/>
        <v>#VALUE!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 t="e">
        <f t="shared" si="8"/>
        <v>#VALUE!</v>
      </c>
    </row>
    <row r="20" spans="1:23" ht="60" x14ac:dyDescent="0.25">
      <c r="A20" s="1"/>
      <c r="B20" s="1"/>
      <c r="C20" s="105" t="s">
        <v>430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5" t="s">
        <v>431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ht="30" x14ac:dyDescent="0.25">
      <c r="A22" s="1"/>
      <c r="B22" s="1"/>
      <c r="C22" s="105" t="s">
        <v>432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ht="45" x14ac:dyDescent="0.25">
      <c r="A23" s="1"/>
      <c r="B23" s="1"/>
      <c r="C23" s="105" t="s">
        <v>433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ht="75" x14ac:dyDescent="0.25">
      <c r="A24" s="1"/>
      <c r="B24" s="1" t="s">
        <v>459</v>
      </c>
      <c r="C24" s="105" t="s">
        <v>434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1"/>
      <c r="B25" s="1"/>
      <c r="C25" s="105" t="s">
        <v>435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x14ac:dyDescent="0.25">
      <c r="A26" s="1"/>
      <c r="B26" s="1"/>
      <c r="C26" s="105" t="s">
        <v>436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ht="45" x14ac:dyDescent="0.25">
      <c r="A27" s="1"/>
      <c r="B27" s="1"/>
      <c r="C27" s="105" t="s">
        <v>437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x14ac:dyDescent="0.25">
      <c r="A28" s="1"/>
      <c r="B28" s="1"/>
      <c r="C28" s="105" t="s">
        <v>438</v>
      </c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ht="30" x14ac:dyDescent="0.25">
      <c r="A29" s="1"/>
      <c r="B29" s="1"/>
      <c r="C29" s="105" t="s">
        <v>439</v>
      </c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x14ac:dyDescent="0.25">
      <c r="A30" s="1"/>
      <c r="B30" s="1"/>
      <c r="C30" s="105" t="s">
        <v>440</v>
      </c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x14ac:dyDescent="0.25">
      <c r="A31" s="1"/>
      <c r="B31" s="1"/>
      <c r="C31" s="105" t="s">
        <v>441</v>
      </c>
      <c r="D31" s="62">
        <v>44413</v>
      </c>
      <c r="E31" s="63">
        <v>0.29166666666666669</v>
      </c>
      <c r="F31" s="63">
        <v>0.33333333333333331</v>
      </c>
      <c r="G31" s="64">
        <f t="shared" si="1"/>
        <v>4.166666666666663E-2</v>
      </c>
      <c r="H31" s="65">
        <f t="shared" si="2"/>
        <v>44414</v>
      </c>
      <c r="I31" s="65" t="s">
        <v>84</v>
      </c>
      <c r="J31" s="66">
        <v>0.29166666666666669</v>
      </c>
      <c r="K31" s="66">
        <v>0.33333333333333331</v>
      </c>
      <c r="L31" s="64">
        <f t="shared" si="3"/>
        <v>0</v>
      </c>
      <c r="M31" s="67">
        <f t="shared" si="4"/>
        <v>44420</v>
      </c>
      <c r="N31" s="68" t="s">
        <v>85</v>
      </c>
      <c r="O31" s="69">
        <v>0.29166666666666669</v>
      </c>
      <c r="P31" s="69">
        <v>0.33333333333333331</v>
      </c>
      <c r="Q31" s="64">
        <f t="shared" si="5"/>
        <v>4.166666666666663E-2</v>
      </c>
      <c r="R31" s="70">
        <f t="shared" si="6"/>
        <v>44428</v>
      </c>
      <c r="S31" s="65" t="s">
        <v>85</v>
      </c>
      <c r="T31" s="63">
        <v>0.29166666666666669</v>
      </c>
      <c r="U31" s="63">
        <v>0.33333333333333331</v>
      </c>
      <c r="V31" s="64">
        <f t="shared" si="7"/>
        <v>4.166666666666663E-2</v>
      </c>
      <c r="W31" s="71">
        <f t="shared" si="8"/>
        <v>0.12499999999999989</v>
      </c>
    </row>
    <row r="32" spans="1:23" ht="45" x14ac:dyDescent="0.25">
      <c r="A32" s="1"/>
      <c r="B32" s="1"/>
      <c r="C32" s="105" t="s">
        <v>442</v>
      </c>
      <c r="D32" s="62">
        <v>44414</v>
      </c>
      <c r="E32" s="63">
        <v>0.29166666666666669</v>
      </c>
      <c r="F32" s="63">
        <v>0.33333333333333331</v>
      </c>
      <c r="G32" s="64">
        <f t="shared" si="1"/>
        <v>4.166666666666663E-2</v>
      </c>
      <c r="H32" s="65">
        <f t="shared" si="2"/>
        <v>44415</v>
      </c>
      <c r="I32" s="65" t="s">
        <v>84</v>
      </c>
      <c r="J32" s="66">
        <v>0.29166666666666669</v>
      </c>
      <c r="K32" s="66">
        <v>0.33333333333333331</v>
      </c>
      <c r="L32" s="64">
        <f t="shared" si="3"/>
        <v>0</v>
      </c>
      <c r="M32" s="67">
        <f t="shared" si="4"/>
        <v>44421</v>
      </c>
      <c r="N32" s="68" t="s">
        <v>85</v>
      </c>
      <c r="O32" s="69">
        <v>0.29166666666666669</v>
      </c>
      <c r="P32" s="69">
        <v>0.33333333333333331</v>
      </c>
      <c r="Q32" s="64">
        <f t="shared" si="5"/>
        <v>4.166666666666663E-2</v>
      </c>
      <c r="R32" s="70">
        <f t="shared" si="6"/>
        <v>44429</v>
      </c>
      <c r="S32" s="65" t="s">
        <v>85</v>
      </c>
      <c r="T32" s="63">
        <v>0.29166666666666669</v>
      </c>
      <c r="U32" s="63">
        <v>0.33333333333333331</v>
      </c>
      <c r="V32" s="64">
        <f t="shared" si="7"/>
        <v>4.166666666666663E-2</v>
      </c>
      <c r="W32" s="71">
        <f t="shared" si="8"/>
        <v>0.12499999999999989</v>
      </c>
    </row>
    <row r="33" spans="1:23" x14ac:dyDescent="0.25">
      <c r="A33" s="1"/>
      <c r="B33" s="1"/>
      <c r="C33" s="105" t="s">
        <v>443</v>
      </c>
      <c r="D33" s="62">
        <v>44415</v>
      </c>
      <c r="E33" s="63">
        <v>0.29166666666666669</v>
      </c>
      <c r="F33" s="63">
        <v>0.33333333333333331</v>
      </c>
      <c r="G33" s="64">
        <f t="shared" si="1"/>
        <v>4.166666666666663E-2</v>
      </c>
      <c r="H33" s="65">
        <f t="shared" si="2"/>
        <v>44416</v>
      </c>
      <c r="I33" s="65" t="s">
        <v>84</v>
      </c>
      <c r="J33" s="66">
        <v>0.29166666666666669</v>
      </c>
      <c r="K33" s="66">
        <v>0.33333333333333331</v>
      </c>
      <c r="L33" s="64">
        <f t="shared" si="3"/>
        <v>0</v>
      </c>
      <c r="M33" s="67">
        <f t="shared" si="4"/>
        <v>44422</v>
      </c>
      <c r="N33" s="68" t="s">
        <v>85</v>
      </c>
      <c r="O33" s="69">
        <v>0.29166666666666669</v>
      </c>
      <c r="P33" s="69">
        <v>0.33333333333333331</v>
      </c>
      <c r="Q33" s="64">
        <f t="shared" si="5"/>
        <v>4.166666666666663E-2</v>
      </c>
      <c r="R33" s="70">
        <f t="shared" si="6"/>
        <v>44430</v>
      </c>
      <c r="S33" s="65" t="s">
        <v>85</v>
      </c>
      <c r="T33" s="63">
        <v>0.29166666666666669</v>
      </c>
      <c r="U33" s="63">
        <v>0.33333333333333331</v>
      </c>
      <c r="V33" s="64">
        <f t="shared" si="7"/>
        <v>4.166666666666663E-2</v>
      </c>
      <c r="W33" s="71">
        <f t="shared" si="8"/>
        <v>0.12499999999999989</v>
      </c>
    </row>
    <row r="34" spans="1:23" x14ac:dyDescent="0.25">
      <c r="A34" s="1"/>
      <c r="B34" s="1"/>
      <c r="C34" s="105" t="s">
        <v>444</v>
      </c>
      <c r="D34" s="62">
        <v>44416</v>
      </c>
      <c r="E34" s="63">
        <v>0.29166666666666669</v>
      </c>
      <c r="F34" s="63">
        <v>0.33333333333333331</v>
      </c>
      <c r="G34" s="64">
        <f t="shared" si="1"/>
        <v>4.166666666666663E-2</v>
      </c>
      <c r="H34" s="65">
        <f t="shared" si="2"/>
        <v>44417</v>
      </c>
      <c r="I34" s="65" t="s">
        <v>84</v>
      </c>
      <c r="J34" s="66">
        <v>0.29166666666666669</v>
      </c>
      <c r="K34" s="66">
        <v>0.33333333333333331</v>
      </c>
      <c r="L34" s="64">
        <f t="shared" si="3"/>
        <v>0</v>
      </c>
      <c r="M34" s="67">
        <f t="shared" si="4"/>
        <v>44423</v>
      </c>
      <c r="N34" s="68" t="s">
        <v>85</v>
      </c>
      <c r="O34" s="69">
        <v>0.29166666666666669</v>
      </c>
      <c r="P34" s="69">
        <v>0.33333333333333331</v>
      </c>
      <c r="Q34" s="64">
        <f t="shared" si="5"/>
        <v>4.166666666666663E-2</v>
      </c>
      <c r="R34" s="70">
        <f t="shared" si="6"/>
        <v>44431</v>
      </c>
      <c r="S34" s="65" t="s">
        <v>85</v>
      </c>
      <c r="T34" s="63">
        <v>0.29166666666666669</v>
      </c>
      <c r="U34" s="63">
        <v>0.33333333333333331</v>
      </c>
      <c r="V34" s="64">
        <f t="shared" si="7"/>
        <v>4.166666666666663E-2</v>
      </c>
      <c r="W34" s="71">
        <f t="shared" si="8"/>
        <v>0.12499999999999989</v>
      </c>
    </row>
    <row r="35" spans="1:23" x14ac:dyDescent="0.25">
      <c r="A35" s="1"/>
      <c r="B35" s="1"/>
      <c r="C35" s="105" t="s">
        <v>445</v>
      </c>
      <c r="D35" s="62">
        <v>44417</v>
      </c>
      <c r="E35" s="63">
        <v>0.29166666666666669</v>
      </c>
      <c r="F35" s="63">
        <v>0.33333333333333331</v>
      </c>
      <c r="G35" s="64">
        <f t="shared" si="1"/>
        <v>4.166666666666663E-2</v>
      </c>
      <c r="H35" s="65">
        <f t="shared" si="2"/>
        <v>44418</v>
      </c>
      <c r="I35" s="65" t="s">
        <v>84</v>
      </c>
      <c r="J35" s="66">
        <v>0.29166666666666669</v>
      </c>
      <c r="K35" s="66">
        <v>0.33333333333333331</v>
      </c>
      <c r="L35" s="64">
        <f t="shared" si="3"/>
        <v>0</v>
      </c>
      <c r="M35" s="67">
        <f t="shared" si="4"/>
        <v>44424</v>
      </c>
      <c r="N35" s="68" t="s">
        <v>85</v>
      </c>
      <c r="O35" s="69">
        <v>0.29166666666666669</v>
      </c>
      <c r="P35" s="69">
        <v>0.33333333333333331</v>
      </c>
      <c r="Q35" s="64">
        <f t="shared" si="5"/>
        <v>4.166666666666663E-2</v>
      </c>
      <c r="R35" s="70">
        <f t="shared" si="6"/>
        <v>44432</v>
      </c>
      <c r="S35" s="65" t="s">
        <v>85</v>
      </c>
      <c r="T35" s="63">
        <v>0.29166666666666669</v>
      </c>
      <c r="U35" s="63">
        <v>0.33333333333333331</v>
      </c>
      <c r="V35" s="64">
        <f t="shared" si="7"/>
        <v>4.166666666666663E-2</v>
      </c>
      <c r="W35" s="71">
        <f t="shared" si="8"/>
        <v>0.12499999999999989</v>
      </c>
    </row>
    <row r="36" spans="1:23" x14ac:dyDescent="0.25">
      <c r="A36" s="1"/>
      <c r="B36" s="1"/>
      <c r="C36" s="105" t="s">
        <v>446</v>
      </c>
      <c r="D36" s="62">
        <v>44418</v>
      </c>
      <c r="E36" s="63">
        <v>0.29166666666666669</v>
      </c>
      <c r="F36" s="63">
        <v>0.33333333333333331</v>
      </c>
      <c r="G36" s="64">
        <f t="shared" si="1"/>
        <v>4.166666666666663E-2</v>
      </c>
      <c r="H36" s="65">
        <f t="shared" si="2"/>
        <v>44419</v>
      </c>
      <c r="I36" s="65" t="s">
        <v>84</v>
      </c>
      <c r="J36" s="66">
        <v>0.29166666666666669</v>
      </c>
      <c r="K36" s="66">
        <v>0.33333333333333331</v>
      </c>
      <c r="L36" s="64">
        <f t="shared" si="3"/>
        <v>0</v>
      </c>
      <c r="M36" s="67">
        <f t="shared" si="4"/>
        <v>44425</v>
      </c>
      <c r="N36" s="68" t="s">
        <v>85</v>
      </c>
      <c r="O36" s="69">
        <v>0.29166666666666669</v>
      </c>
      <c r="P36" s="69">
        <v>0.33333333333333331</v>
      </c>
      <c r="Q36" s="64">
        <f t="shared" si="5"/>
        <v>4.166666666666663E-2</v>
      </c>
      <c r="R36" s="70">
        <f t="shared" si="6"/>
        <v>44433</v>
      </c>
      <c r="S36" s="65" t="s">
        <v>85</v>
      </c>
      <c r="T36" s="63">
        <v>0.29166666666666669</v>
      </c>
      <c r="U36" s="63">
        <v>0.33333333333333331</v>
      </c>
      <c r="V36" s="64">
        <f t="shared" si="7"/>
        <v>4.166666666666663E-2</v>
      </c>
      <c r="W36" s="71">
        <f t="shared" si="8"/>
        <v>0.12499999999999989</v>
      </c>
    </row>
    <row r="37" spans="1:23" x14ac:dyDescent="0.25">
      <c r="A37" s="1"/>
      <c r="B37" s="1"/>
      <c r="C37" s="105" t="s">
        <v>447</v>
      </c>
      <c r="D37" s="62">
        <v>44419</v>
      </c>
      <c r="E37" s="63">
        <v>0.29166666666666669</v>
      </c>
      <c r="F37" s="63">
        <v>0.33333333333333331</v>
      </c>
      <c r="G37" s="64">
        <f t="shared" si="1"/>
        <v>4.166666666666663E-2</v>
      </c>
      <c r="H37" s="65">
        <f t="shared" si="2"/>
        <v>44420</v>
      </c>
      <c r="I37" s="65" t="s">
        <v>84</v>
      </c>
      <c r="J37" s="66">
        <v>0.29166666666666669</v>
      </c>
      <c r="K37" s="66">
        <v>0.33333333333333331</v>
      </c>
      <c r="L37" s="64">
        <f t="shared" si="3"/>
        <v>0</v>
      </c>
      <c r="M37" s="67">
        <f t="shared" si="4"/>
        <v>44426</v>
      </c>
      <c r="N37" s="68" t="s">
        <v>85</v>
      </c>
      <c r="O37" s="69">
        <v>0.29166666666666669</v>
      </c>
      <c r="P37" s="69">
        <v>0.33333333333333331</v>
      </c>
      <c r="Q37" s="64">
        <f t="shared" si="5"/>
        <v>4.166666666666663E-2</v>
      </c>
      <c r="R37" s="70">
        <f t="shared" si="6"/>
        <v>44434</v>
      </c>
      <c r="S37" s="65" t="s">
        <v>85</v>
      </c>
      <c r="T37" s="63">
        <v>0.29166666666666669</v>
      </c>
      <c r="U37" s="63">
        <v>0.33333333333333331</v>
      </c>
      <c r="V37" s="64">
        <f t="shared" si="7"/>
        <v>4.166666666666663E-2</v>
      </c>
      <c r="W37" s="71">
        <f t="shared" si="8"/>
        <v>0.12499999999999989</v>
      </c>
    </row>
    <row r="38" spans="1:23" x14ac:dyDescent="0.25">
      <c r="A38" s="1"/>
      <c r="B38" s="1"/>
      <c r="C38" s="105" t="s">
        <v>448</v>
      </c>
      <c r="D38" s="62">
        <v>44420</v>
      </c>
      <c r="E38" s="63">
        <v>0.29166666666666669</v>
      </c>
      <c r="F38" s="63">
        <v>0.33333333333333331</v>
      </c>
      <c r="G38" s="64">
        <f t="shared" si="1"/>
        <v>4.166666666666663E-2</v>
      </c>
      <c r="H38" s="65">
        <f t="shared" si="2"/>
        <v>44421</v>
      </c>
      <c r="I38" s="65" t="s">
        <v>84</v>
      </c>
      <c r="J38" s="66">
        <v>0.29166666666666669</v>
      </c>
      <c r="K38" s="66">
        <v>0.33333333333333331</v>
      </c>
      <c r="L38" s="64">
        <f t="shared" si="3"/>
        <v>0</v>
      </c>
      <c r="M38" s="67">
        <f t="shared" si="4"/>
        <v>44427</v>
      </c>
      <c r="N38" s="68" t="s">
        <v>85</v>
      </c>
      <c r="O38" s="69">
        <v>0.29166666666666669</v>
      </c>
      <c r="P38" s="69">
        <v>0.33333333333333331</v>
      </c>
      <c r="Q38" s="64">
        <f t="shared" si="5"/>
        <v>4.166666666666663E-2</v>
      </c>
      <c r="R38" s="70">
        <f t="shared" si="6"/>
        <v>44435</v>
      </c>
      <c r="S38" s="65" t="s">
        <v>85</v>
      </c>
      <c r="T38" s="63">
        <v>0.29166666666666669</v>
      </c>
      <c r="U38" s="63">
        <v>0.33333333333333331</v>
      </c>
      <c r="V38" s="64">
        <f t="shared" si="7"/>
        <v>4.166666666666663E-2</v>
      </c>
      <c r="W38" s="71">
        <f t="shared" si="8"/>
        <v>0.12499999999999989</v>
      </c>
    </row>
    <row r="39" spans="1:23" ht="30" x14ac:dyDescent="0.25">
      <c r="A39" s="1"/>
      <c r="B39" s="1"/>
      <c r="C39" s="105" t="s">
        <v>449</v>
      </c>
      <c r="D39" s="62">
        <v>44421</v>
      </c>
      <c r="E39" s="63">
        <v>0.29166666666666669</v>
      </c>
      <c r="F39" s="63">
        <v>0.33333333333333331</v>
      </c>
      <c r="G39" s="64">
        <f t="shared" si="1"/>
        <v>4.166666666666663E-2</v>
      </c>
      <c r="H39" s="65">
        <f t="shared" si="2"/>
        <v>44422</v>
      </c>
      <c r="I39" s="65" t="s">
        <v>84</v>
      </c>
      <c r="J39" s="66">
        <v>0.29166666666666669</v>
      </c>
      <c r="K39" s="66">
        <v>0.33333333333333331</v>
      </c>
      <c r="L39" s="64">
        <f t="shared" si="3"/>
        <v>0</v>
      </c>
      <c r="M39" s="67">
        <f t="shared" si="4"/>
        <v>44428</v>
      </c>
      <c r="N39" s="68" t="s">
        <v>85</v>
      </c>
      <c r="O39" s="69">
        <v>0.29166666666666669</v>
      </c>
      <c r="P39" s="69">
        <v>0.33333333333333331</v>
      </c>
      <c r="Q39" s="64">
        <f t="shared" si="5"/>
        <v>4.166666666666663E-2</v>
      </c>
      <c r="R39" s="70">
        <f t="shared" si="6"/>
        <v>44436</v>
      </c>
      <c r="S39" s="65" t="s">
        <v>85</v>
      </c>
      <c r="T39" s="63">
        <v>0.29166666666666669</v>
      </c>
      <c r="U39" s="63">
        <v>0.33333333333333331</v>
      </c>
      <c r="V39" s="64">
        <f t="shared" si="7"/>
        <v>4.166666666666663E-2</v>
      </c>
      <c r="W39" s="71">
        <f t="shared" si="8"/>
        <v>0.12499999999999989</v>
      </c>
    </row>
    <row r="40" spans="1:23" ht="30" x14ac:dyDescent="0.25">
      <c r="A40" s="1"/>
      <c r="B40" s="1"/>
      <c r="C40" s="105" t="s">
        <v>450</v>
      </c>
      <c r="D40" s="62">
        <v>44422</v>
      </c>
      <c r="E40" s="63">
        <v>0.29166666666666669</v>
      </c>
      <c r="F40" s="63">
        <v>0.33333333333333331</v>
      </c>
      <c r="G40" s="64">
        <f t="shared" si="1"/>
        <v>4.166666666666663E-2</v>
      </c>
      <c r="H40" s="65">
        <f t="shared" si="2"/>
        <v>44423</v>
      </c>
      <c r="I40" s="65" t="s">
        <v>84</v>
      </c>
      <c r="J40" s="66">
        <v>0.29166666666666669</v>
      </c>
      <c r="K40" s="66">
        <v>0.33333333333333331</v>
      </c>
      <c r="L40" s="64">
        <f t="shared" si="3"/>
        <v>0</v>
      </c>
      <c r="M40" s="67">
        <f t="shared" si="4"/>
        <v>44429</v>
      </c>
      <c r="N40" s="68" t="s">
        <v>85</v>
      </c>
      <c r="O40" s="69">
        <v>0.29166666666666669</v>
      </c>
      <c r="P40" s="69">
        <v>0.33333333333333331</v>
      </c>
      <c r="Q40" s="64">
        <f t="shared" si="5"/>
        <v>4.166666666666663E-2</v>
      </c>
      <c r="R40" s="70">
        <f t="shared" si="6"/>
        <v>44437</v>
      </c>
      <c r="S40" s="65" t="s">
        <v>85</v>
      </c>
      <c r="T40" s="63">
        <v>0.29166666666666669</v>
      </c>
      <c r="U40" s="63">
        <v>0.33333333333333331</v>
      </c>
      <c r="V40" s="64">
        <f t="shared" si="7"/>
        <v>4.166666666666663E-2</v>
      </c>
      <c r="W40" s="71">
        <f t="shared" si="8"/>
        <v>0.12499999999999989</v>
      </c>
    </row>
    <row r="41" spans="1:23" ht="90" x14ac:dyDescent="0.25">
      <c r="A41" s="1"/>
      <c r="B41" s="1"/>
      <c r="C41" s="105" t="s">
        <v>451</v>
      </c>
      <c r="D41" s="62">
        <v>44423</v>
      </c>
      <c r="E41" s="63">
        <v>0.29166666666666669</v>
      </c>
      <c r="F41" s="63">
        <v>0.33333333333333331</v>
      </c>
      <c r="G41" s="64">
        <f t="shared" si="1"/>
        <v>4.166666666666663E-2</v>
      </c>
      <c r="H41" s="65">
        <f t="shared" si="2"/>
        <v>44424</v>
      </c>
      <c r="I41" s="65" t="s">
        <v>84</v>
      </c>
      <c r="J41" s="66">
        <v>0.29166666666666669</v>
      </c>
      <c r="K41" s="66">
        <v>0.33333333333333331</v>
      </c>
      <c r="L41" s="64">
        <f t="shared" si="3"/>
        <v>0</v>
      </c>
      <c r="M41" s="67">
        <f t="shared" si="4"/>
        <v>44430</v>
      </c>
      <c r="N41" s="68" t="s">
        <v>85</v>
      </c>
      <c r="O41" s="69">
        <v>0.29166666666666669</v>
      </c>
      <c r="P41" s="69">
        <v>0.33333333333333331</v>
      </c>
      <c r="Q41" s="64">
        <f t="shared" si="5"/>
        <v>4.166666666666663E-2</v>
      </c>
      <c r="R41" s="70">
        <f t="shared" si="6"/>
        <v>44438</v>
      </c>
      <c r="S41" s="65" t="s">
        <v>85</v>
      </c>
      <c r="T41" s="63">
        <v>0.29166666666666669</v>
      </c>
      <c r="U41" s="63">
        <v>0.33333333333333331</v>
      </c>
      <c r="V41" s="64">
        <f t="shared" si="7"/>
        <v>4.166666666666663E-2</v>
      </c>
      <c r="W41" s="71">
        <f t="shared" si="8"/>
        <v>0.12499999999999989</v>
      </c>
    </row>
    <row r="42" spans="1:23" x14ac:dyDescent="0.25">
      <c r="A42" s="1"/>
      <c r="B42" s="1"/>
      <c r="C42" s="105" t="s">
        <v>452</v>
      </c>
      <c r="D42" s="62">
        <v>44424</v>
      </c>
      <c r="E42" s="63">
        <v>0.29166666666666669</v>
      </c>
      <c r="F42" s="63">
        <v>0.33333333333333331</v>
      </c>
      <c r="G42" s="64">
        <f t="shared" si="1"/>
        <v>4.166666666666663E-2</v>
      </c>
      <c r="H42" s="65">
        <f t="shared" si="2"/>
        <v>44425</v>
      </c>
      <c r="I42" s="65" t="s">
        <v>84</v>
      </c>
      <c r="J42" s="66">
        <v>0.29166666666666669</v>
      </c>
      <c r="K42" s="66">
        <v>0.33333333333333331</v>
      </c>
      <c r="L42" s="64">
        <f t="shared" si="3"/>
        <v>0</v>
      </c>
      <c r="M42" s="67">
        <f t="shared" si="4"/>
        <v>44431</v>
      </c>
      <c r="N42" s="68" t="s">
        <v>85</v>
      </c>
      <c r="O42" s="69">
        <v>0.29166666666666669</v>
      </c>
      <c r="P42" s="69">
        <v>0.33333333333333331</v>
      </c>
      <c r="Q42" s="64">
        <f t="shared" si="5"/>
        <v>4.166666666666663E-2</v>
      </c>
      <c r="R42" s="70">
        <f t="shared" si="6"/>
        <v>44439</v>
      </c>
      <c r="S42" s="65" t="s">
        <v>85</v>
      </c>
      <c r="T42" s="63">
        <v>0.29166666666666669</v>
      </c>
      <c r="U42" s="63">
        <v>0.33333333333333331</v>
      </c>
      <c r="V42" s="64">
        <f t="shared" si="7"/>
        <v>4.166666666666663E-2</v>
      </c>
      <c r="W42" s="71">
        <f t="shared" si="8"/>
        <v>0.12499999999999989</v>
      </c>
    </row>
    <row r="43" spans="1:23" ht="120" x14ac:dyDescent="0.25">
      <c r="A43" s="1"/>
      <c r="B43" s="1"/>
      <c r="C43" s="105" t="s">
        <v>453</v>
      </c>
      <c r="D43" s="62">
        <v>44425</v>
      </c>
      <c r="E43" s="63">
        <v>0.29166666666666669</v>
      </c>
      <c r="F43" s="63">
        <v>0.33333333333333331</v>
      </c>
      <c r="G43" s="64">
        <f t="shared" si="1"/>
        <v>4.166666666666663E-2</v>
      </c>
      <c r="H43" s="65">
        <f t="shared" si="2"/>
        <v>44426</v>
      </c>
      <c r="I43" s="65" t="s">
        <v>84</v>
      </c>
      <c r="J43" s="66">
        <v>0.29166666666666669</v>
      </c>
      <c r="K43" s="66">
        <v>0.33333333333333331</v>
      </c>
      <c r="L43" s="64">
        <f t="shared" si="3"/>
        <v>0</v>
      </c>
      <c r="M43" s="67">
        <f t="shared" si="4"/>
        <v>44432</v>
      </c>
      <c r="N43" s="68" t="s">
        <v>85</v>
      </c>
      <c r="O43" s="69">
        <v>0.29166666666666669</v>
      </c>
      <c r="P43" s="69">
        <v>0.33333333333333331</v>
      </c>
      <c r="Q43" s="64">
        <f t="shared" si="5"/>
        <v>4.166666666666663E-2</v>
      </c>
      <c r="R43" s="70">
        <f t="shared" si="6"/>
        <v>44440</v>
      </c>
      <c r="S43" s="65" t="s">
        <v>85</v>
      </c>
      <c r="T43" s="63">
        <v>0.29166666666666669</v>
      </c>
      <c r="U43" s="63">
        <v>0.33333333333333331</v>
      </c>
      <c r="V43" s="64">
        <f t="shared" si="7"/>
        <v>4.166666666666663E-2</v>
      </c>
      <c r="W43" s="71">
        <f t="shared" si="8"/>
        <v>0.12499999999999989</v>
      </c>
    </row>
    <row r="44" spans="1:23" ht="30" x14ac:dyDescent="0.25">
      <c r="A44" s="1"/>
      <c r="B44" s="1"/>
      <c r="C44" s="105" t="s">
        <v>454</v>
      </c>
      <c r="D44" s="62">
        <v>44426</v>
      </c>
      <c r="E44" s="63">
        <v>0.29166666666666669</v>
      </c>
      <c r="F44" s="63">
        <v>0.33333333333333331</v>
      </c>
      <c r="G44" s="64">
        <f t="shared" si="1"/>
        <v>4.166666666666663E-2</v>
      </c>
      <c r="H44" s="65">
        <f t="shared" si="2"/>
        <v>44427</v>
      </c>
      <c r="I44" s="65" t="s">
        <v>84</v>
      </c>
      <c r="J44" s="66">
        <v>0.29166666666666669</v>
      </c>
      <c r="K44" s="66">
        <v>0.33333333333333331</v>
      </c>
      <c r="L44" s="64">
        <f t="shared" si="3"/>
        <v>0</v>
      </c>
      <c r="M44" s="67">
        <f t="shared" si="4"/>
        <v>44433</v>
      </c>
      <c r="N44" s="68" t="s">
        <v>85</v>
      </c>
      <c r="O44" s="69">
        <v>0.29166666666666669</v>
      </c>
      <c r="P44" s="69">
        <v>0.33333333333333331</v>
      </c>
      <c r="Q44" s="64">
        <f t="shared" si="5"/>
        <v>4.166666666666663E-2</v>
      </c>
      <c r="R44" s="70">
        <f t="shared" si="6"/>
        <v>44441</v>
      </c>
      <c r="S44" s="65" t="s">
        <v>85</v>
      </c>
      <c r="T44" s="63">
        <v>0.29166666666666669</v>
      </c>
      <c r="U44" s="63">
        <v>0.33333333333333331</v>
      </c>
      <c r="V44" s="64">
        <f t="shared" si="7"/>
        <v>4.166666666666663E-2</v>
      </c>
      <c r="W44" s="71">
        <f t="shared" si="8"/>
        <v>0.12499999999999989</v>
      </c>
    </row>
    <row r="45" spans="1:23" ht="45" x14ac:dyDescent="0.25">
      <c r="A45" s="1"/>
      <c r="B45" s="1"/>
      <c r="C45" s="105" t="s">
        <v>455</v>
      </c>
      <c r="D45" s="62">
        <v>44427</v>
      </c>
      <c r="E45" s="63">
        <v>0.29166666666666669</v>
      </c>
      <c r="F45" s="63">
        <v>0.33333333333333331</v>
      </c>
      <c r="G45" s="64">
        <f t="shared" si="1"/>
        <v>4.166666666666663E-2</v>
      </c>
      <c r="H45" s="65">
        <f t="shared" si="2"/>
        <v>44428</v>
      </c>
      <c r="I45" s="65" t="s">
        <v>84</v>
      </c>
      <c r="J45" s="66">
        <v>0.29166666666666669</v>
      </c>
      <c r="K45" s="66">
        <v>0.33333333333333331</v>
      </c>
      <c r="L45" s="64">
        <f t="shared" si="3"/>
        <v>0</v>
      </c>
      <c r="M45" s="67">
        <f t="shared" si="4"/>
        <v>44434</v>
      </c>
      <c r="N45" s="68" t="s">
        <v>85</v>
      </c>
      <c r="O45" s="69">
        <v>0.29166666666666669</v>
      </c>
      <c r="P45" s="69">
        <v>0.33333333333333331</v>
      </c>
      <c r="Q45" s="64">
        <f t="shared" si="5"/>
        <v>4.166666666666663E-2</v>
      </c>
      <c r="R45" s="70">
        <f t="shared" si="6"/>
        <v>44442</v>
      </c>
      <c r="S45" s="65" t="s">
        <v>85</v>
      </c>
      <c r="T45" s="63">
        <v>0.29166666666666669</v>
      </c>
      <c r="U45" s="63">
        <v>0.33333333333333331</v>
      </c>
      <c r="V45" s="64">
        <f t="shared" si="7"/>
        <v>4.166666666666663E-2</v>
      </c>
      <c r="W45" s="71">
        <f t="shared" si="8"/>
        <v>0.12499999999999989</v>
      </c>
    </row>
    <row r="46" spans="1:23" ht="60" x14ac:dyDescent="0.25">
      <c r="A46" s="1"/>
      <c r="B46" s="1"/>
      <c r="C46" s="105" t="s">
        <v>456</v>
      </c>
      <c r="D46" s="62">
        <v>44428</v>
      </c>
      <c r="E46" s="63">
        <v>0.29166666666666669</v>
      </c>
      <c r="F46" s="63">
        <v>0.33333333333333331</v>
      </c>
      <c r="G46" s="64">
        <f t="shared" si="1"/>
        <v>4.166666666666663E-2</v>
      </c>
      <c r="H46" s="65">
        <f t="shared" si="2"/>
        <v>44429</v>
      </c>
      <c r="I46" s="65" t="s">
        <v>84</v>
      </c>
      <c r="J46" s="66">
        <v>0.29166666666666669</v>
      </c>
      <c r="K46" s="66">
        <v>0.33333333333333331</v>
      </c>
      <c r="L46" s="64">
        <f t="shared" si="3"/>
        <v>0</v>
      </c>
      <c r="M46" s="67">
        <f t="shared" si="4"/>
        <v>44435</v>
      </c>
      <c r="N46" s="68" t="s">
        <v>85</v>
      </c>
      <c r="O46" s="69">
        <v>0.29166666666666669</v>
      </c>
      <c r="P46" s="69">
        <v>0.33333333333333331</v>
      </c>
      <c r="Q46" s="64">
        <f t="shared" si="5"/>
        <v>4.166666666666663E-2</v>
      </c>
      <c r="R46" s="70">
        <f t="shared" si="6"/>
        <v>44443</v>
      </c>
      <c r="S46" s="65" t="s">
        <v>85</v>
      </c>
      <c r="T46" s="63">
        <v>0.29166666666666669</v>
      </c>
      <c r="U46" s="63">
        <v>0.33333333333333331</v>
      </c>
      <c r="V46" s="64">
        <f t="shared" si="7"/>
        <v>4.166666666666663E-2</v>
      </c>
      <c r="W46" s="71">
        <f t="shared" si="8"/>
        <v>0.12499999999999989</v>
      </c>
    </row>
    <row r="47" spans="1:23" x14ac:dyDescent="0.25">
      <c r="A47" s="1"/>
      <c r="B47" s="1"/>
      <c r="C47" s="106" t="s">
        <v>457</v>
      </c>
      <c r="D47" s="62">
        <v>44429</v>
      </c>
      <c r="E47" s="63">
        <v>0.29166666666666669</v>
      </c>
      <c r="F47" s="63">
        <v>0.33333333333333331</v>
      </c>
      <c r="G47" s="64">
        <f t="shared" si="1"/>
        <v>4.166666666666663E-2</v>
      </c>
      <c r="H47" s="65">
        <f t="shared" si="2"/>
        <v>44430</v>
      </c>
      <c r="I47" s="65" t="s">
        <v>84</v>
      </c>
      <c r="J47" s="66">
        <v>0.29166666666666669</v>
      </c>
      <c r="K47" s="66">
        <v>0.33333333333333331</v>
      </c>
      <c r="L47" s="64">
        <f t="shared" si="3"/>
        <v>0</v>
      </c>
      <c r="M47" s="67">
        <f t="shared" si="4"/>
        <v>44436</v>
      </c>
      <c r="N47" s="68" t="s">
        <v>85</v>
      </c>
      <c r="O47" s="69">
        <v>0.29166666666666669</v>
      </c>
      <c r="P47" s="69">
        <v>0.33333333333333331</v>
      </c>
      <c r="Q47" s="64">
        <f t="shared" si="5"/>
        <v>4.166666666666663E-2</v>
      </c>
      <c r="R47" s="70">
        <f t="shared" si="6"/>
        <v>44444</v>
      </c>
      <c r="S47" s="65" t="s">
        <v>85</v>
      </c>
      <c r="T47" s="63">
        <v>0.29166666666666669</v>
      </c>
      <c r="U47" s="63">
        <v>0.33333333333333331</v>
      </c>
      <c r="V47" s="64">
        <f t="shared" si="7"/>
        <v>4.166666666666663E-2</v>
      </c>
      <c r="W47" s="71">
        <f t="shared" si="8"/>
        <v>0.12499999999999989</v>
      </c>
    </row>
    <row r="48" spans="1:23" x14ac:dyDescent="0.25">
      <c r="A48" s="1"/>
      <c r="B48" s="1"/>
      <c r="C48" s="102"/>
      <c r="D48" s="62">
        <v>44430</v>
      </c>
      <c r="E48" s="63">
        <v>0.29166666666666669</v>
      </c>
      <c r="F48" s="63">
        <v>0.33333333333333331</v>
      </c>
      <c r="G48" s="64">
        <f t="shared" si="1"/>
        <v>4.166666666666663E-2</v>
      </c>
      <c r="H48" s="65">
        <f t="shared" si="2"/>
        <v>44431</v>
      </c>
      <c r="I48" s="65" t="s">
        <v>84</v>
      </c>
      <c r="J48" s="66">
        <v>0.29166666666666669</v>
      </c>
      <c r="K48" s="66">
        <v>0.33333333333333331</v>
      </c>
      <c r="L48" s="64">
        <f t="shared" si="3"/>
        <v>0</v>
      </c>
      <c r="M48" s="67">
        <f t="shared" si="4"/>
        <v>44437</v>
      </c>
      <c r="N48" s="68" t="s">
        <v>85</v>
      </c>
      <c r="O48" s="69">
        <v>0.29166666666666669</v>
      </c>
      <c r="P48" s="69">
        <v>0.33333333333333331</v>
      </c>
      <c r="Q48" s="64">
        <f t="shared" si="5"/>
        <v>4.166666666666663E-2</v>
      </c>
      <c r="R48" s="70">
        <f t="shared" si="6"/>
        <v>44445</v>
      </c>
      <c r="S48" s="65" t="s">
        <v>85</v>
      </c>
      <c r="T48" s="63">
        <v>0.29166666666666669</v>
      </c>
      <c r="U48" s="63">
        <v>0.33333333333333331</v>
      </c>
      <c r="V48" s="64">
        <f t="shared" si="7"/>
        <v>4.166666666666663E-2</v>
      </c>
      <c r="W48" s="71">
        <f t="shared" si="8"/>
        <v>0.12499999999999989</v>
      </c>
    </row>
    <row r="49" spans="1:23" x14ac:dyDescent="0.25">
      <c r="A49" s="1"/>
      <c r="B49" s="1"/>
      <c r="C49" s="102"/>
      <c r="D49" s="62">
        <v>44431</v>
      </c>
      <c r="E49" s="63">
        <v>0.29166666666666669</v>
      </c>
      <c r="F49" s="63">
        <v>0.33333333333333331</v>
      </c>
      <c r="G49" s="64">
        <f t="shared" si="1"/>
        <v>4.166666666666663E-2</v>
      </c>
      <c r="H49" s="65">
        <f t="shared" si="2"/>
        <v>44432</v>
      </c>
      <c r="I49" s="65" t="s">
        <v>84</v>
      </c>
      <c r="J49" s="66">
        <v>0.29166666666666669</v>
      </c>
      <c r="K49" s="66">
        <v>0.33333333333333331</v>
      </c>
      <c r="L49" s="64">
        <f t="shared" si="3"/>
        <v>0</v>
      </c>
      <c r="M49" s="67">
        <f t="shared" si="4"/>
        <v>44438</v>
      </c>
      <c r="N49" s="68" t="s">
        <v>85</v>
      </c>
      <c r="O49" s="69">
        <v>0.29166666666666669</v>
      </c>
      <c r="P49" s="69">
        <v>0.33333333333333331</v>
      </c>
      <c r="Q49" s="64">
        <f t="shared" si="5"/>
        <v>4.166666666666663E-2</v>
      </c>
      <c r="R49" s="70">
        <f t="shared" si="6"/>
        <v>44446</v>
      </c>
      <c r="S49" s="65" t="s">
        <v>85</v>
      </c>
      <c r="T49" s="63">
        <v>0.29166666666666669</v>
      </c>
      <c r="U49" s="63">
        <v>0.33333333333333331</v>
      </c>
      <c r="V49" s="64">
        <f t="shared" si="7"/>
        <v>4.166666666666663E-2</v>
      </c>
      <c r="W49" s="71">
        <f t="shared" si="8"/>
        <v>0.12499999999999989</v>
      </c>
    </row>
    <row r="50" spans="1:23" x14ac:dyDescent="0.25">
      <c r="A50" s="1"/>
      <c r="B50" s="1"/>
      <c r="C50" s="102"/>
      <c r="D50" s="62">
        <v>44432</v>
      </c>
      <c r="E50" s="63">
        <v>0.29166666666666669</v>
      </c>
      <c r="F50" s="63">
        <v>0.33333333333333331</v>
      </c>
      <c r="G50" s="64">
        <f t="shared" si="1"/>
        <v>4.166666666666663E-2</v>
      </c>
      <c r="H50" s="65">
        <f t="shared" si="2"/>
        <v>44433</v>
      </c>
      <c r="I50" s="65" t="s">
        <v>84</v>
      </c>
      <c r="J50" s="66">
        <v>0.29166666666666669</v>
      </c>
      <c r="K50" s="66">
        <v>0.33333333333333331</v>
      </c>
      <c r="L50" s="64">
        <f t="shared" si="3"/>
        <v>0</v>
      </c>
      <c r="M50" s="67">
        <f t="shared" si="4"/>
        <v>44439</v>
      </c>
      <c r="N50" s="68" t="s">
        <v>85</v>
      </c>
      <c r="O50" s="69">
        <v>0.29166666666666669</v>
      </c>
      <c r="P50" s="69">
        <v>0.33333333333333331</v>
      </c>
      <c r="Q50" s="64">
        <f t="shared" si="5"/>
        <v>4.166666666666663E-2</v>
      </c>
      <c r="R50" s="70">
        <f t="shared" si="6"/>
        <v>44447</v>
      </c>
      <c r="S50" s="65" t="s">
        <v>85</v>
      </c>
      <c r="T50" s="63">
        <v>0.29166666666666669</v>
      </c>
      <c r="U50" s="63">
        <v>0.33333333333333331</v>
      </c>
      <c r="V50" s="64">
        <f t="shared" si="7"/>
        <v>4.166666666666663E-2</v>
      </c>
      <c r="W50" s="71">
        <f t="shared" si="8"/>
        <v>0.12499999999999989</v>
      </c>
    </row>
    <row r="51" spans="1:23" ht="15.75" thickBot="1" x14ac:dyDescent="0.3">
      <c r="A51" s="1"/>
      <c r="B51" s="1"/>
      <c r="C51" s="103"/>
      <c r="D51" s="62">
        <v>44433</v>
      </c>
      <c r="E51" s="63">
        <v>0.29166666666666669</v>
      </c>
      <c r="F51" s="63">
        <v>0.33333333333333331</v>
      </c>
      <c r="G51" s="64">
        <f t="shared" si="1"/>
        <v>4.166666666666663E-2</v>
      </c>
      <c r="H51" s="65">
        <f t="shared" si="2"/>
        <v>44434</v>
      </c>
      <c r="I51" s="65" t="s">
        <v>84</v>
      </c>
      <c r="J51" s="66">
        <v>0.29166666666666669</v>
      </c>
      <c r="K51" s="66">
        <v>0.33333333333333331</v>
      </c>
      <c r="L51" s="64">
        <f t="shared" si="3"/>
        <v>0</v>
      </c>
      <c r="M51" s="67">
        <f t="shared" si="4"/>
        <v>44440</v>
      </c>
      <c r="N51" s="68" t="s">
        <v>85</v>
      </c>
      <c r="O51" s="69">
        <v>0.29166666666666669</v>
      </c>
      <c r="P51" s="69">
        <v>0.33333333333333331</v>
      </c>
      <c r="Q51" s="64">
        <f t="shared" si="5"/>
        <v>4.166666666666663E-2</v>
      </c>
      <c r="R51" s="70">
        <f t="shared" si="6"/>
        <v>44448</v>
      </c>
      <c r="S51" s="65" t="s">
        <v>85</v>
      </c>
      <c r="T51" s="63">
        <v>0.29166666666666669</v>
      </c>
      <c r="U51" s="63">
        <v>0.33333333333333331</v>
      </c>
      <c r="V51" s="64">
        <f t="shared" si="7"/>
        <v>4.166666666666663E-2</v>
      </c>
      <c r="W51" s="71">
        <f t="shared" si="8"/>
        <v>0.12499999999999989</v>
      </c>
    </row>
    <row r="52" spans="1:23" ht="15.75" thickBot="1" x14ac:dyDescent="0.3">
      <c r="C52" s="98" t="s">
        <v>86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</row>
    <row r="53" spans="1:23" x14ac:dyDescent="0.25"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23" x14ac:dyDescent="0.25"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23" x14ac:dyDescent="0.25"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4"/>
    </row>
    <row r="56" spans="1:23" x14ac:dyDescent="0.25"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4"/>
    </row>
    <row r="57" spans="1:23" ht="15.75" thickBot="1" x14ac:dyDescent="0.3"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7"/>
    </row>
  </sheetData>
  <sheetProtection algorithmName="SHA-512" hashValue="es8l6MHQsQMVVUZk1U1r1vQMFN08EvNwlfCUzlnUiKm0d/C52/TSq2jm2VhTI3+DmrMURhaWcI/fekBZLC+jZg==" saltValue="/RaAkU7LUhSTlfL9TLg8Ag==" spinCount="100000" sheet="1" selectLockedCells="1"/>
  <mergeCells count="2">
    <mergeCell ref="C52:Q52"/>
    <mergeCell ref="C53:Q57"/>
  </mergeCells>
  <dataValidations count="1">
    <dataValidation type="list" allowBlank="1" showInputMessage="1" showErrorMessage="1" sqref="I7:I51 S7:S51 N7:N51" xr:uid="{C8D21348-94B3-4B04-9FFF-BE51E1FC5D76}">
      <formula1>"Sim, Não"</formula1>
    </dataValidation>
  </dataValidations>
  <hyperlinks>
    <hyperlink ref="A14:B14" location="'D9'!B15" display="'D9'!B15" xr:uid="{C667B997-97A2-43D7-9FA9-C06B99D1C02F}"/>
    <hyperlink ref="A13:B13" location="'D9'!B14" display="'D9'!B14" xr:uid="{435CD80C-C9E4-49EA-B661-54DEBACE920F}"/>
    <hyperlink ref="A12:B12" location="'D7'!B13" display="'D7'!B13" xr:uid="{F10F94A8-2E2F-4B7A-B3E3-35662DAF7A8B}"/>
    <hyperlink ref="A11:B11" location="'D6'!B12" display="'D6'!B12" xr:uid="{4A61C1DF-BFDA-487B-81E2-C61DD4681B23}"/>
    <hyperlink ref="A10:B10" location="'D5'!B11" display="'D5'!B11" xr:uid="{E3FEEC22-5006-461E-9912-2F7E83A98B34}"/>
    <hyperlink ref="A9:B9" location="'D4'!B10" display="'D4'!B10" xr:uid="{B425C7DA-3DE7-4B22-BA6C-DE688A30A048}"/>
    <hyperlink ref="A15:B15" location="'D10'!B16" display="'D10'!B16" xr:uid="{51F3AE63-766C-40A3-8197-726FBCEC6622}"/>
    <hyperlink ref="A7:B7" location="'Língua Portuguesa'!A1" display="'Língua Portuguesa'!A1" xr:uid="{9E073DF0-B5E9-48B2-B4CC-AEFF44618E01}"/>
    <hyperlink ref="A8:B8" location="'D2'!B8" display="'D2'!B8" xr:uid="{B8F3B6AB-334E-483E-B1DF-AD4948FB8228}"/>
    <hyperlink ref="B13" location="'Contabilidade Geral'!A1" display="'Contabilidade Geral'!A1" xr:uid="{0B652359-3588-4DA3-935A-29ECAC952F30}"/>
    <hyperlink ref="A13" location="'D8'!B14" display="'D8'!B14" xr:uid="{531FE00C-06DB-4227-88BC-A07510D4D78D}"/>
    <hyperlink ref="A16:B18" location="'D10'!B16" display="'D10'!B16" xr:uid="{9FF60706-2A30-4FEB-82A7-7D7B335F302D}"/>
    <hyperlink ref="B8" location="'Racio. Lóg. e Mat. Financeira '!A1" display="'Racio. Lóg. e Mat. Financeira '!A1" xr:uid="{C34F48F1-9D3D-44CE-B915-8C70069EDBA1}"/>
    <hyperlink ref="B9" location="'Direito Empresarial'!A1" display="'Direito Empresarial'!A1" xr:uid="{1150C082-0625-453E-AA80-7D4EA55B1F9B}"/>
    <hyperlink ref="B10" location="'Direito Constitucional'!A1" display="'Direito Constitucional'!A1" xr:uid="{D6403D73-1368-463F-9468-83E07DBFE231}"/>
    <hyperlink ref="B11" location="'Direito Administrativo'!A1" display="'Direito Administrativo'!A1" xr:uid="{DB565BAF-578A-435D-AD77-FA06678B519F}"/>
    <hyperlink ref="B12" location="'Direito Civil e Penal'!A1" display="'Direito Civil e Penal'!A1" xr:uid="{D6FA73C1-F1A8-4766-9917-ADBE33BD68EB}"/>
    <hyperlink ref="B14" location="'Direito Tributário'!A1" display="'Direito Tributário'!A1" xr:uid="{F6F87940-64E6-4DFD-AAA2-48C2FEC4A7B8}"/>
    <hyperlink ref="B15" location="'Legislação Tributária do ES'!A1" display="'Legislação Tributária do ES'!A1" xr:uid="{6EC7E3C6-4855-4356-8B26-7CA048A8C975}"/>
    <hyperlink ref="B16" location="'Cont. Avançada e de Custos'!A1" display="'Cont. Avançada e de Custos'!A1" xr:uid="{CA9249F6-AC6C-48A3-ADD4-BABFF53F1356}"/>
    <hyperlink ref="B17" location="'T.I Aplic. à Audit. Tributária'!A1" display="'T.I Aplic. à Audit. Tributária'!A1" xr:uid="{C261D722-5F7D-4B47-A277-324BD1D9BF14}"/>
    <hyperlink ref="B18" location="'Auditoria Tributária'!A1" display="'Auditoria Tributária'!A1" xr:uid="{3B46178C-4CA5-4FFB-9BFD-02B2F9282368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showGridLines="0" tabSelected="1" workbookViewId="0">
      <selection activeCell="B25" sqref="B25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3"/>
      <c r="B1" s="23"/>
      <c r="C1" s="23"/>
      <c r="D1" s="23"/>
      <c r="E1" s="23"/>
      <c r="F1" s="23"/>
      <c r="G1" s="23"/>
      <c r="H1" s="23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x14ac:dyDescent="0.25">
      <c r="A3" s="23"/>
      <c r="B3" s="23"/>
      <c r="C3" s="23"/>
      <c r="D3" s="23"/>
      <c r="E3" s="23"/>
      <c r="F3" s="23"/>
      <c r="G3" s="23"/>
      <c r="H3" s="23"/>
    </row>
    <row r="4" spans="1:8" x14ac:dyDescent="0.25"/>
    <row r="5" spans="1:8" x14ac:dyDescent="0.25"/>
    <row r="6" spans="1:8" ht="23.25" x14ac:dyDescent="0.35">
      <c r="A6" s="5" t="s">
        <v>97</v>
      </c>
      <c r="B6" s="5" t="s">
        <v>458</v>
      </c>
    </row>
    <row r="7" spans="1:8" x14ac:dyDescent="0.25">
      <c r="A7" s="2" t="s">
        <v>10</v>
      </c>
      <c r="B7" s="3" t="s">
        <v>88</v>
      </c>
      <c r="C7" s="3"/>
    </row>
    <row r="8" spans="1:8" x14ac:dyDescent="0.25">
      <c r="A8" s="2" t="s">
        <v>11</v>
      </c>
      <c r="B8" s="76" t="s">
        <v>89</v>
      </c>
      <c r="C8" s="3"/>
    </row>
    <row r="9" spans="1:8" x14ac:dyDescent="0.25">
      <c r="A9" s="2" t="s">
        <v>12</v>
      </c>
      <c r="B9" s="3" t="s">
        <v>90</v>
      </c>
      <c r="C9" s="3"/>
    </row>
    <row r="10" spans="1:8" x14ac:dyDescent="0.25">
      <c r="A10" s="2" t="s">
        <v>13</v>
      </c>
      <c r="B10" s="3"/>
      <c r="C10" s="3"/>
    </row>
    <row r="11" spans="1:8" x14ac:dyDescent="0.25">
      <c r="A11" s="2" t="s">
        <v>14</v>
      </c>
      <c r="B11" s="3" t="s">
        <v>91</v>
      </c>
      <c r="C11" s="3"/>
    </row>
    <row r="12" spans="1:8" x14ac:dyDescent="0.25">
      <c r="A12" s="2" t="s">
        <v>15</v>
      </c>
      <c r="B12" s="75" t="s">
        <v>92</v>
      </c>
    </row>
    <row r="13" spans="1:8" x14ac:dyDescent="0.25">
      <c r="A13" s="2" t="s">
        <v>16</v>
      </c>
      <c r="B13" s="77" t="s">
        <v>93</v>
      </c>
      <c r="C13" s="3"/>
    </row>
    <row r="14" spans="1:8" x14ac:dyDescent="0.25">
      <c r="A14" s="2" t="s">
        <v>17</v>
      </c>
      <c r="B14" s="3" t="s">
        <v>94</v>
      </c>
      <c r="C14" s="3"/>
    </row>
    <row r="15" spans="1:8" x14ac:dyDescent="0.25">
      <c r="A15" s="2" t="s">
        <v>18</v>
      </c>
      <c r="B15" s="3" t="s">
        <v>95</v>
      </c>
    </row>
    <row r="16" spans="1:8" x14ac:dyDescent="0.25">
      <c r="A16" s="2" t="s">
        <v>19</v>
      </c>
      <c r="B16" s="101">
        <v>87</v>
      </c>
    </row>
    <row r="17" spans="1:2" x14ac:dyDescent="0.25">
      <c r="A17" s="2" t="s">
        <v>20</v>
      </c>
      <c r="B17" s="3" t="s">
        <v>96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3" customFormat="1" hidden="1" x14ac:dyDescent="0.25"/>
    <row r="34" customFormat="1" hidden="1" x14ac:dyDescent="0.25"/>
    <row r="35" customFormat="1" hidden="1" x14ac:dyDescent="0.25"/>
  </sheetData>
  <sheetProtection algorithmName="SHA-512" hashValue="O9VRkLVHjhVAxFMeKoNvsfEm/FG93NpmBUWyJAjkozuySCaC3Ez02vUArfHET28uMg/3vWK32QIC//SSsYUcHw==" saltValue="/umDjOdXC3enHhzF6fOy3g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topLeftCell="A7" workbookViewId="0">
      <selection activeCell="B27" sqref="B27"/>
    </sheetView>
  </sheetViews>
  <sheetFormatPr defaultColWidth="0" defaultRowHeight="15" zeroHeight="1" x14ac:dyDescent="0.25"/>
  <cols>
    <col min="1" max="1" width="3.140625" bestFit="1" customWidth="1"/>
    <col min="2" max="2" width="55.7109375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3" customFormat="1" x14ac:dyDescent="0.25"/>
    <row r="2" spans="1:9" s="23" customFormat="1" x14ac:dyDescent="0.25"/>
    <row r="3" spans="1:9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7"/>
      <c r="B4" s="27"/>
      <c r="C4" s="27"/>
      <c r="D4" s="27"/>
      <c r="E4" s="27"/>
      <c r="F4" s="27"/>
      <c r="G4" s="27"/>
      <c r="H4" s="27"/>
    </row>
    <row r="5" spans="1:9" x14ac:dyDescent="0.25">
      <c r="A5" s="27"/>
      <c r="B5" s="27"/>
      <c r="C5" s="27"/>
      <c r="D5" s="27"/>
      <c r="E5" s="27"/>
      <c r="F5" s="27"/>
      <c r="G5" s="27"/>
      <c r="H5" s="27"/>
    </row>
    <row r="6" spans="1:9" ht="18.75" x14ac:dyDescent="0.25">
      <c r="A6" s="27"/>
      <c r="B6" s="28" t="s">
        <v>9</v>
      </c>
      <c r="C6" s="29">
        <f>'Quadro de horários'!K5</f>
        <v>1.1874999999999998</v>
      </c>
      <c r="D6" s="27"/>
      <c r="E6" s="30"/>
      <c r="F6" s="27"/>
      <c r="G6" s="27"/>
      <c r="H6" s="27"/>
    </row>
    <row r="7" spans="1:9" x14ac:dyDescent="0.25">
      <c r="A7" s="27"/>
      <c r="B7" s="27"/>
      <c r="C7" s="27"/>
      <c r="D7" s="27"/>
      <c r="E7" s="27"/>
      <c r="F7" s="31">
        <f>SUM(F10:F28)</f>
        <v>96</v>
      </c>
      <c r="G7" s="27"/>
      <c r="H7" s="27"/>
    </row>
    <row r="8" spans="1:9" x14ac:dyDescent="0.25">
      <c r="A8" s="80" t="s">
        <v>0</v>
      </c>
      <c r="B8" s="78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32" t="s">
        <v>7</v>
      </c>
    </row>
    <row r="9" spans="1:9" x14ac:dyDescent="0.25">
      <c r="A9" s="81"/>
      <c r="B9" s="79"/>
      <c r="C9" s="79"/>
      <c r="D9" s="79"/>
      <c r="E9" s="79"/>
      <c r="F9" s="79"/>
      <c r="G9" s="79"/>
      <c r="H9" s="33">
        <f>SUM(H10:H1048576)</f>
        <v>1</v>
      </c>
    </row>
    <row r="10" spans="1:9" ht="15.75" x14ac:dyDescent="0.25">
      <c r="A10" s="34">
        <v>1</v>
      </c>
      <c r="B10" s="35" t="s">
        <v>87</v>
      </c>
      <c r="C10" s="36" t="s">
        <v>8</v>
      </c>
      <c r="D10" s="37">
        <v>1</v>
      </c>
      <c r="E10" s="38">
        <v>8</v>
      </c>
      <c r="F10" s="37">
        <f>E10*D10</f>
        <v>8</v>
      </c>
      <c r="G10" s="39">
        <v>0.95833333333333337</v>
      </c>
      <c r="H10" s="40">
        <v>8.3333333333333329E-2</v>
      </c>
    </row>
    <row r="11" spans="1:9" ht="15.75" x14ac:dyDescent="0.25">
      <c r="A11" s="34">
        <v>2</v>
      </c>
      <c r="B11" s="35" t="s">
        <v>98</v>
      </c>
      <c r="C11" s="36" t="s">
        <v>8</v>
      </c>
      <c r="D11" s="37">
        <v>1</v>
      </c>
      <c r="E11" s="38">
        <v>8</v>
      </c>
      <c r="F11" s="37">
        <f t="shared" ref="F11:F16" si="0">E11*D11</f>
        <v>8</v>
      </c>
      <c r="G11" s="39">
        <v>0.95833333333333337</v>
      </c>
      <c r="H11" s="40">
        <v>8.3333333333333329E-2</v>
      </c>
    </row>
    <row r="12" spans="1:9" ht="15.75" x14ac:dyDescent="0.25">
      <c r="A12" s="34">
        <v>3</v>
      </c>
      <c r="B12" s="35" t="s">
        <v>99</v>
      </c>
      <c r="C12" s="36" t="s">
        <v>8</v>
      </c>
      <c r="D12" s="37">
        <v>1</v>
      </c>
      <c r="E12" s="38">
        <v>8</v>
      </c>
      <c r="F12" s="37">
        <f t="shared" si="0"/>
        <v>8</v>
      </c>
      <c r="G12" s="39">
        <v>0.95833333333333337</v>
      </c>
      <c r="H12" s="40">
        <v>8.3333333333333329E-2</v>
      </c>
    </row>
    <row r="13" spans="1:9" ht="15.75" x14ac:dyDescent="0.25">
      <c r="A13" s="34">
        <v>4</v>
      </c>
      <c r="B13" s="35" t="s">
        <v>100</v>
      </c>
      <c r="C13" s="36" t="s">
        <v>8</v>
      </c>
      <c r="D13" s="37">
        <v>1</v>
      </c>
      <c r="E13" s="38">
        <v>8</v>
      </c>
      <c r="F13" s="37">
        <f t="shared" si="0"/>
        <v>8</v>
      </c>
      <c r="G13" s="39">
        <v>0.95833333333333337</v>
      </c>
      <c r="H13" s="40">
        <v>8.3333333333333329E-2</v>
      </c>
    </row>
    <row r="14" spans="1:9" ht="15.75" x14ac:dyDescent="0.25">
      <c r="A14" s="34">
        <v>5</v>
      </c>
      <c r="B14" s="35" t="s">
        <v>101</v>
      </c>
      <c r="C14" s="36" t="s">
        <v>8</v>
      </c>
      <c r="D14" s="37">
        <v>1</v>
      </c>
      <c r="E14" s="38">
        <v>8</v>
      </c>
      <c r="F14" s="37">
        <f t="shared" si="0"/>
        <v>8</v>
      </c>
      <c r="G14" s="39">
        <v>0.95833333333333337</v>
      </c>
      <c r="H14" s="40">
        <v>8.3333333333333329E-2</v>
      </c>
    </row>
    <row r="15" spans="1:9" ht="15.75" x14ac:dyDescent="0.25">
      <c r="A15" s="34">
        <v>6</v>
      </c>
      <c r="B15" s="41" t="s">
        <v>102</v>
      </c>
      <c r="C15" s="36" t="s">
        <v>8</v>
      </c>
      <c r="D15" s="37">
        <v>1</v>
      </c>
      <c r="E15" s="38">
        <v>8</v>
      </c>
      <c r="F15" s="37">
        <f t="shared" si="0"/>
        <v>8</v>
      </c>
      <c r="G15" s="39">
        <v>0.95833333333333337</v>
      </c>
      <c r="H15" s="40">
        <v>8.3333333333333329E-2</v>
      </c>
    </row>
    <row r="16" spans="1:9" ht="15.75" x14ac:dyDescent="0.25">
      <c r="A16" s="34">
        <v>7</v>
      </c>
      <c r="B16" s="42" t="s">
        <v>103</v>
      </c>
      <c r="C16" s="36" t="s">
        <v>8</v>
      </c>
      <c r="D16" s="37">
        <v>1</v>
      </c>
      <c r="E16" s="38">
        <v>8</v>
      </c>
      <c r="F16" s="37">
        <f t="shared" si="0"/>
        <v>8</v>
      </c>
      <c r="G16" s="39">
        <v>0.95833333333333337</v>
      </c>
      <c r="H16" s="40">
        <v>8.3333333333333329E-2</v>
      </c>
    </row>
    <row r="17" spans="1:9" ht="15.75" x14ac:dyDescent="0.25">
      <c r="A17" s="34">
        <v>8</v>
      </c>
      <c r="B17" s="42" t="s">
        <v>104</v>
      </c>
      <c r="C17" s="36" t="s">
        <v>108</v>
      </c>
      <c r="D17" s="37">
        <v>1</v>
      </c>
      <c r="E17" s="38">
        <v>8</v>
      </c>
      <c r="F17" s="37">
        <f t="shared" ref="F17" si="1">E17*D17</f>
        <v>8</v>
      </c>
      <c r="G17" s="39">
        <v>0.95833333333333337</v>
      </c>
      <c r="H17" s="40">
        <v>8.3333333333333329E-2</v>
      </c>
    </row>
    <row r="18" spans="1:9" ht="15.75" x14ac:dyDescent="0.25">
      <c r="A18" s="34">
        <v>9</v>
      </c>
      <c r="B18" s="42" t="s">
        <v>105</v>
      </c>
      <c r="C18" s="36" t="s">
        <v>108</v>
      </c>
      <c r="D18" s="37">
        <v>1</v>
      </c>
      <c r="E18" s="38">
        <v>8</v>
      </c>
      <c r="F18" s="37">
        <f t="shared" ref="F18:F21" si="2">E18*D18</f>
        <v>8</v>
      </c>
      <c r="G18" s="39">
        <v>0.95833333333333337</v>
      </c>
      <c r="H18" s="40">
        <v>8.3333333333333329E-2</v>
      </c>
    </row>
    <row r="19" spans="1:9" ht="15.75" x14ac:dyDescent="0.25">
      <c r="A19" s="34">
        <v>10</v>
      </c>
      <c r="B19" s="42" t="s">
        <v>106</v>
      </c>
      <c r="C19" s="36" t="s">
        <v>108</v>
      </c>
      <c r="D19" s="37">
        <v>1</v>
      </c>
      <c r="E19" s="38">
        <v>8</v>
      </c>
      <c r="F19" s="37">
        <f t="shared" si="2"/>
        <v>8</v>
      </c>
      <c r="G19" s="39">
        <v>0.95833333333333337</v>
      </c>
      <c r="H19" s="40">
        <v>8.3333333333333329E-2</v>
      </c>
    </row>
    <row r="20" spans="1:9" ht="15.75" x14ac:dyDescent="0.25">
      <c r="A20" s="34">
        <v>11</v>
      </c>
      <c r="B20" s="42" t="s">
        <v>109</v>
      </c>
      <c r="C20" s="36" t="s">
        <v>108</v>
      </c>
      <c r="D20" s="37">
        <v>1</v>
      </c>
      <c r="E20" s="38">
        <v>8</v>
      </c>
      <c r="F20" s="37">
        <f t="shared" si="2"/>
        <v>8</v>
      </c>
      <c r="G20" s="39">
        <v>0.95833333333333337</v>
      </c>
      <c r="H20" s="40">
        <v>8.3333333333333329E-2</v>
      </c>
    </row>
    <row r="21" spans="1:9" ht="15.75" x14ac:dyDescent="0.25">
      <c r="A21" s="34">
        <v>12</v>
      </c>
      <c r="B21" s="42" t="s">
        <v>107</v>
      </c>
      <c r="C21" s="36" t="s">
        <v>108</v>
      </c>
      <c r="D21" s="37">
        <v>1</v>
      </c>
      <c r="E21" s="38">
        <v>8</v>
      </c>
      <c r="F21" s="37">
        <f t="shared" si="2"/>
        <v>8</v>
      </c>
      <c r="G21" s="39">
        <v>0.95833333333333337</v>
      </c>
      <c r="H21" s="40">
        <v>8.3333333333333329E-2</v>
      </c>
    </row>
    <row r="22" spans="1:9" ht="15.75" x14ac:dyDescent="0.25">
      <c r="A22" s="42"/>
      <c r="B22" s="42"/>
      <c r="C22" s="42"/>
      <c r="D22" s="42"/>
      <c r="E22" s="43"/>
      <c r="F22" s="37"/>
      <c r="G22" s="39"/>
      <c r="H22" s="44"/>
    </row>
    <row r="23" spans="1:9" ht="15.75" x14ac:dyDescent="0.25">
      <c r="A23" s="42"/>
      <c r="B23" s="42"/>
      <c r="C23" s="42"/>
      <c r="D23" s="42"/>
      <c r="E23" s="43"/>
      <c r="F23" s="37"/>
      <c r="G23" s="39"/>
      <c r="H23" s="44"/>
    </row>
    <row r="24" spans="1:9" ht="15.75" x14ac:dyDescent="0.25">
      <c r="A24" s="42"/>
      <c r="B24" s="42"/>
      <c r="C24" s="42"/>
      <c r="D24" s="42"/>
      <c r="E24" s="43"/>
      <c r="F24" s="37"/>
      <c r="G24" s="39"/>
      <c r="H24" s="44"/>
    </row>
    <row r="25" spans="1:9" ht="15.75" x14ac:dyDescent="0.25">
      <c r="A25" s="42"/>
      <c r="B25" s="42"/>
      <c r="C25" s="42"/>
      <c r="D25" s="42"/>
      <c r="E25" s="43"/>
      <c r="F25" s="37"/>
      <c r="G25" s="39"/>
      <c r="H25" s="44"/>
    </row>
    <row r="26" spans="1:9" ht="15.75" x14ac:dyDescent="0.25">
      <c r="A26" s="42"/>
      <c r="B26" s="42"/>
      <c r="C26" s="42"/>
      <c r="D26" s="42"/>
      <c r="E26" s="43"/>
      <c r="F26" s="37"/>
      <c r="G26" s="39"/>
      <c r="H26" s="44"/>
    </row>
    <row r="27" spans="1:9" ht="15.75" x14ac:dyDescent="0.25">
      <c r="A27" s="45"/>
      <c r="B27" s="45"/>
      <c r="C27" s="45"/>
      <c r="D27" s="45"/>
      <c r="E27" s="46"/>
      <c r="F27" s="37"/>
      <c r="G27" s="39"/>
      <c r="H27" s="47"/>
    </row>
    <row r="28" spans="1:9" ht="15.75" x14ac:dyDescent="0.25">
      <c r="A28" s="45"/>
      <c r="B28" s="45"/>
      <c r="C28" s="45"/>
      <c r="D28" s="45"/>
      <c r="E28" s="46"/>
      <c r="F28" s="37"/>
      <c r="G28" s="39"/>
      <c r="H28" s="47"/>
    </row>
    <row r="29" spans="1:9" ht="15.75" x14ac:dyDescent="0.25">
      <c r="A29" s="48"/>
      <c r="B29" s="48"/>
      <c r="C29" s="48"/>
      <c r="D29" s="48"/>
      <c r="E29" s="49"/>
      <c r="F29" s="50"/>
      <c r="G29" s="51"/>
      <c r="H29" s="52"/>
    </row>
    <row r="30" spans="1:9" ht="3" customHeight="1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/>
  </sheetData>
  <sheetProtection algorithmName="SHA-512" hashValue="cMuXO/SzbyBW168lwlR0iapx2MxBNTyXSArE7AfoXOus8H/Um7NtPuov8eBXiMCdHf5wLrioetEzavJ+3TV23A==" saltValue="T6G2sHqQKyBv3eoHnbnlKw==" spinCount="100000" sheet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workbookViewId="0"/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ht="15" customHeight="1" x14ac:dyDescent="0.25">
      <c r="A5" s="87" t="s">
        <v>21</v>
      </c>
      <c r="B5" s="87"/>
      <c r="C5" s="82">
        <f>COUNTIF(C9:C100,"Estudar")*$A$7</f>
        <v>2.0833333333333332E-2</v>
      </c>
      <c r="D5" s="82">
        <f t="shared" ref="D5:I5" si="0">COUNTIF(D9:D100,"Estudar")*$A$7</f>
        <v>0.25</v>
      </c>
      <c r="E5" s="82">
        <f t="shared" si="0"/>
        <v>0.20833333333333331</v>
      </c>
      <c r="F5" s="82">
        <f t="shared" si="0"/>
        <v>0.25</v>
      </c>
      <c r="G5" s="82">
        <f t="shared" si="0"/>
        <v>0.14583333333333331</v>
      </c>
      <c r="H5" s="82">
        <f t="shared" si="0"/>
        <v>0.29166666666666663</v>
      </c>
      <c r="I5" s="82">
        <f t="shared" si="0"/>
        <v>2.0833333333333332E-2</v>
      </c>
      <c r="J5" s="86" t="s">
        <v>69</v>
      </c>
      <c r="K5" s="82">
        <f>SUM(C5:I5)</f>
        <v>1.1874999999999998</v>
      </c>
    </row>
    <row r="6" spans="1:11" ht="15" customHeight="1" x14ac:dyDescent="0.25">
      <c r="A6" s="88"/>
      <c r="B6" s="88"/>
      <c r="C6" s="83"/>
      <c r="D6" s="83"/>
      <c r="E6" s="83"/>
      <c r="F6" s="83"/>
      <c r="G6" s="83"/>
      <c r="H6" s="83"/>
      <c r="I6" s="83"/>
      <c r="J6" s="86"/>
      <c r="K6" s="83"/>
    </row>
    <row r="7" spans="1:11" x14ac:dyDescent="0.25">
      <c r="A7" s="9">
        <v>2.0833333333333332E-2</v>
      </c>
      <c r="B7" s="6"/>
      <c r="C7" s="7"/>
      <c r="D7" s="8"/>
      <c r="E7" s="8"/>
      <c r="F7" s="8"/>
      <c r="G7" s="8"/>
      <c r="H7" s="8"/>
      <c r="I7" s="8"/>
    </row>
    <row r="8" spans="1:11" x14ac:dyDescent="0.25">
      <c r="A8" s="84" t="s">
        <v>22</v>
      </c>
      <c r="B8" s="85"/>
      <c r="C8" s="53" t="s">
        <v>23</v>
      </c>
      <c r="D8" s="53" t="s">
        <v>24</v>
      </c>
      <c r="E8" s="53" t="s">
        <v>25</v>
      </c>
      <c r="F8" s="53" t="s">
        <v>26</v>
      </c>
      <c r="G8" s="53" t="s">
        <v>27</v>
      </c>
      <c r="H8" s="53" t="s">
        <v>28</v>
      </c>
      <c r="I8" s="54" t="s">
        <v>29</v>
      </c>
    </row>
    <row r="9" spans="1:11" x14ac:dyDescent="0.25">
      <c r="A9" s="55" t="s">
        <v>30</v>
      </c>
      <c r="B9" s="55" t="s">
        <v>31</v>
      </c>
      <c r="C9" s="56" t="s">
        <v>35</v>
      </c>
      <c r="D9" s="56"/>
      <c r="E9" s="56"/>
      <c r="F9" s="56"/>
      <c r="G9" s="57"/>
      <c r="H9" s="56"/>
      <c r="I9" s="56"/>
    </row>
    <row r="10" spans="1:11" x14ac:dyDescent="0.25">
      <c r="A10" s="55" t="s">
        <v>31</v>
      </c>
      <c r="B10" s="55" t="s">
        <v>32</v>
      </c>
      <c r="C10" s="56"/>
      <c r="D10" s="56"/>
      <c r="E10" s="56" t="s">
        <v>33</v>
      </c>
      <c r="F10" s="56"/>
      <c r="G10" s="56"/>
      <c r="H10" s="56"/>
      <c r="I10" s="56"/>
    </row>
    <row r="11" spans="1:11" x14ac:dyDescent="0.25">
      <c r="A11" s="55" t="s">
        <v>32</v>
      </c>
      <c r="B11" s="55" t="s">
        <v>34</v>
      </c>
      <c r="C11" s="56"/>
      <c r="D11" s="56" t="s">
        <v>33</v>
      </c>
      <c r="E11" s="56" t="s">
        <v>33</v>
      </c>
      <c r="F11" s="56" t="s">
        <v>33</v>
      </c>
      <c r="G11" s="56" t="s">
        <v>33</v>
      </c>
      <c r="H11" s="56" t="s">
        <v>33</v>
      </c>
      <c r="I11" s="56"/>
    </row>
    <row r="12" spans="1:11" x14ac:dyDescent="0.25">
      <c r="A12" s="55" t="s">
        <v>34</v>
      </c>
      <c r="B12" s="55" t="s">
        <v>36</v>
      </c>
      <c r="C12" s="56"/>
      <c r="D12" s="56" t="s">
        <v>33</v>
      </c>
      <c r="E12" s="56" t="s">
        <v>33</v>
      </c>
      <c r="F12" s="56" t="s">
        <v>33</v>
      </c>
      <c r="G12" s="56" t="s">
        <v>33</v>
      </c>
      <c r="H12" s="56" t="s">
        <v>33</v>
      </c>
      <c r="I12" s="56"/>
    </row>
    <row r="13" spans="1:11" x14ac:dyDescent="0.25">
      <c r="A13" s="55" t="s">
        <v>36</v>
      </c>
      <c r="B13" s="55" t="s">
        <v>37</v>
      </c>
      <c r="C13" s="56"/>
      <c r="D13" s="56" t="s">
        <v>33</v>
      </c>
      <c r="E13" s="56"/>
      <c r="F13" s="56" t="s">
        <v>33</v>
      </c>
      <c r="G13" s="56" t="s">
        <v>33</v>
      </c>
      <c r="H13" s="56" t="s">
        <v>33</v>
      </c>
      <c r="I13" s="56"/>
    </row>
    <row r="14" spans="1:11" x14ac:dyDescent="0.25">
      <c r="A14" s="55" t="s">
        <v>37</v>
      </c>
      <c r="B14" s="55" t="s">
        <v>38</v>
      </c>
      <c r="C14" s="56"/>
      <c r="D14" s="56" t="s">
        <v>33</v>
      </c>
      <c r="E14" s="58"/>
      <c r="F14" s="56" t="s">
        <v>33</v>
      </c>
      <c r="G14" s="56" t="s">
        <v>33</v>
      </c>
      <c r="H14" s="56" t="s">
        <v>33</v>
      </c>
      <c r="I14" s="56" t="s">
        <v>33</v>
      </c>
    </row>
    <row r="15" spans="1:11" x14ac:dyDescent="0.25">
      <c r="A15" s="55" t="s">
        <v>38</v>
      </c>
      <c r="B15" s="55" t="s">
        <v>39</v>
      </c>
      <c r="C15" s="56"/>
      <c r="D15" s="58"/>
      <c r="E15" s="56"/>
      <c r="F15" s="58"/>
      <c r="G15" s="58"/>
      <c r="H15" s="56"/>
      <c r="I15" s="56"/>
    </row>
    <row r="16" spans="1:11" x14ac:dyDescent="0.25">
      <c r="A16" s="55" t="s">
        <v>39</v>
      </c>
      <c r="B16" s="55" t="s">
        <v>40</v>
      </c>
      <c r="C16" s="56"/>
      <c r="D16" s="58"/>
      <c r="E16" s="58"/>
      <c r="F16" s="58"/>
      <c r="G16" s="58"/>
      <c r="H16" s="56"/>
      <c r="I16" s="56"/>
    </row>
    <row r="17" spans="1:9" x14ac:dyDescent="0.25">
      <c r="A17" s="55" t="s">
        <v>40</v>
      </c>
      <c r="B17" s="55" t="s">
        <v>41</v>
      </c>
      <c r="C17" s="56"/>
      <c r="D17" s="58"/>
      <c r="E17" s="58"/>
      <c r="F17" s="58"/>
      <c r="G17" s="58"/>
      <c r="H17" s="56"/>
      <c r="I17" s="56"/>
    </row>
    <row r="18" spans="1:9" x14ac:dyDescent="0.25">
      <c r="A18" s="55" t="s">
        <v>41</v>
      </c>
      <c r="B18" s="55" t="s">
        <v>42</v>
      </c>
      <c r="C18" s="56"/>
      <c r="D18" s="58"/>
      <c r="E18" s="58"/>
      <c r="F18" s="58"/>
      <c r="G18" s="58"/>
      <c r="H18" s="56"/>
      <c r="I18" s="56"/>
    </row>
    <row r="19" spans="1:9" x14ac:dyDescent="0.25">
      <c r="A19" s="55" t="s">
        <v>42</v>
      </c>
      <c r="B19" s="55" t="s">
        <v>43</v>
      </c>
      <c r="C19" s="56"/>
      <c r="D19" s="56"/>
      <c r="E19" s="56"/>
      <c r="F19" s="56"/>
      <c r="G19" s="56"/>
      <c r="H19" s="56"/>
      <c r="I19" s="56"/>
    </row>
    <row r="20" spans="1:9" x14ac:dyDescent="0.25">
      <c r="A20" s="55" t="s">
        <v>43</v>
      </c>
      <c r="B20" s="55" t="s">
        <v>44</v>
      </c>
      <c r="C20" s="56"/>
      <c r="D20" s="56"/>
      <c r="E20" s="56"/>
      <c r="F20" s="56"/>
      <c r="G20" s="56"/>
      <c r="H20" s="56"/>
      <c r="I20" s="56"/>
    </row>
    <row r="21" spans="1:9" x14ac:dyDescent="0.25">
      <c r="A21" s="55" t="s">
        <v>44</v>
      </c>
      <c r="B21" s="55" t="s">
        <v>45</v>
      </c>
      <c r="C21" s="56"/>
      <c r="D21" s="56"/>
      <c r="E21" s="56"/>
      <c r="F21" s="56"/>
      <c r="G21" s="56"/>
      <c r="H21" s="59"/>
      <c r="I21" s="56"/>
    </row>
    <row r="22" spans="1:9" x14ac:dyDescent="0.25">
      <c r="A22" s="55" t="s">
        <v>45</v>
      </c>
      <c r="B22" s="55" t="s">
        <v>46</v>
      </c>
      <c r="C22" s="56"/>
      <c r="D22" s="56"/>
      <c r="E22" s="59"/>
      <c r="F22" s="56"/>
      <c r="G22" s="56"/>
      <c r="H22" s="59"/>
      <c r="I22" s="56"/>
    </row>
    <row r="23" spans="1:9" x14ac:dyDescent="0.25">
      <c r="A23" s="55" t="s">
        <v>46</v>
      </c>
      <c r="B23" s="55" t="s">
        <v>47</v>
      </c>
      <c r="C23" s="56"/>
      <c r="D23" s="56"/>
      <c r="E23" s="59"/>
      <c r="F23" s="56"/>
      <c r="G23" s="56"/>
      <c r="H23" s="59"/>
      <c r="I23" s="56"/>
    </row>
    <row r="24" spans="1:9" x14ac:dyDescent="0.25">
      <c r="A24" s="55" t="s">
        <v>47</v>
      </c>
      <c r="B24" s="55" t="s">
        <v>48</v>
      </c>
      <c r="C24" s="56"/>
      <c r="D24" s="56"/>
      <c r="E24" s="59"/>
      <c r="F24" s="56"/>
      <c r="G24" s="56"/>
      <c r="H24" s="56" t="s">
        <v>33</v>
      </c>
      <c r="I24" s="56"/>
    </row>
    <row r="25" spans="1:9" x14ac:dyDescent="0.25">
      <c r="A25" s="55" t="s">
        <v>48</v>
      </c>
      <c r="B25" s="55" t="s">
        <v>49</v>
      </c>
      <c r="C25" s="56"/>
      <c r="D25" s="59"/>
      <c r="E25" s="59"/>
      <c r="F25" s="59"/>
      <c r="G25" s="59"/>
      <c r="H25" s="56" t="s">
        <v>33</v>
      </c>
      <c r="I25" s="56"/>
    </row>
    <row r="26" spans="1:9" x14ac:dyDescent="0.25">
      <c r="A26" s="55" t="s">
        <v>49</v>
      </c>
      <c r="B26" s="55" t="s">
        <v>50</v>
      </c>
      <c r="C26" s="56"/>
      <c r="D26" s="59"/>
      <c r="E26" s="59"/>
      <c r="F26" s="59"/>
      <c r="G26" s="59"/>
      <c r="H26" s="56" t="s">
        <v>33</v>
      </c>
      <c r="I26" s="56"/>
    </row>
    <row r="27" spans="1:9" x14ac:dyDescent="0.25">
      <c r="A27" s="55" t="s">
        <v>50</v>
      </c>
      <c r="B27" s="55" t="s">
        <v>51</v>
      </c>
      <c r="C27" s="56"/>
      <c r="D27" s="59"/>
      <c r="E27" s="59"/>
      <c r="F27" s="59"/>
      <c r="G27" s="59"/>
      <c r="H27" s="56" t="s">
        <v>33</v>
      </c>
      <c r="I27" s="59"/>
    </row>
    <row r="28" spans="1:9" x14ac:dyDescent="0.25">
      <c r="A28" s="55" t="s">
        <v>51</v>
      </c>
      <c r="B28" s="55" t="s">
        <v>52</v>
      </c>
      <c r="C28" s="56"/>
      <c r="D28" s="59"/>
      <c r="E28" s="59"/>
      <c r="F28" s="59"/>
      <c r="G28" s="59"/>
      <c r="H28" s="56" t="s">
        <v>33</v>
      </c>
      <c r="I28" s="59"/>
    </row>
    <row r="29" spans="1:9" x14ac:dyDescent="0.25">
      <c r="A29" s="55" t="s">
        <v>52</v>
      </c>
      <c r="B29" s="55" t="s">
        <v>53</v>
      </c>
      <c r="C29" s="56"/>
      <c r="D29" s="59"/>
      <c r="E29" s="56"/>
      <c r="F29" s="59"/>
      <c r="G29" s="59"/>
      <c r="H29" s="56" t="s">
        <v>33</v>
      </c>
      <c r="I29" s="59"/>
    </row>
    <row r="30" spans="1:9" x14ac:dyDescent="0.25">
      <c r="A30" s="55" t="s">
        <v>53</v>
      </c>
      <c r="B30" s="55" t="s">
        <v>54</v>
      </c>
      <c r="C30" s="56"/>
      <c r="D30" s="59"/>
      <c r="E30" s="56"/>
      <c r="F30" s="59"/>
      <c r="G30" s="59"/>
      <c r="H30" s="56" t="s">
        <v>33</v>
      </c>
      <c r="I30" s="59"/>
    </row>
    <row r="31" spans="1:9" x14ac:dyDescent="0.25">
      <c r="A31" s="55" t="s">
        <v>54</v>
      </c>
      <c r="B31" s="55" t="s">
        <v>55</v>
      </c>
      <c r="C31" s="56"/>
      <c r="D31" s="59"/>
      <c r="E31" s="56"/>
      <c r="F31" s="59"/>
      <c r="G31" s="59"/>
      <c r="H31" s="56" t="s">
        <v>33</v>
      </c>
      <c r="I31" s="59"/>
    </row>
    <row r="32" spans="1:9" x14ac:dyDescent="0.25">
      <c r="A32" s="55" t="s">
        <v>55</v>
      </c>
      <c r="B32" s="55" t="s">
        <v>56</v>
      </c>
      <c r="C32" s="56"/>
      <c r="D32" s="59"/>
      <c r="E32" s="59"/>
      <c r="F32" s="59"/>
      <c r="G32" s="59"/>
      <c r="H32" s="56" t="s">
        <v>33</v>
      </c>
      <c r="I32" s="59"/>
    </row>
    <row r="33" spans="1:9" x14ac:dyDescent="0.25">
      <c r="A33" s="55" t="s">
        <v>56</v>
      </c>
      <c r="B33" s="55" t="s">
        <v>57</v>
      </c>
      <c r="C33" s="56"/>
      <c r="D33" s="59"/>
      <c r="E33" s="56" t="s">
        <v>33</v>
      </c>
      <c r="F33" s="59"/>
      <c r="G33" s="59"/>
      <c r="H33" s="56" t="s">
        <v>33</v>
      </c>
      <c r="I33" s="56"/>
    </row>
    <row r="34" spans="1:9" x14ac:dyDescent="0.25">
      <c r="A34" s="55" t="s">
        <v>57</v>
      </c>
      <c r="B34" s="55" t="s">
        <v>58</v>
      </c>
      <c r="C34" s="56"/>
      <c r="D34" s="59"/>
      <c r="E34" s="56" t="s">
        <v>33</v>
      </c>
      <c r="F34" s="59"/>
      <c r="G34" s="59"/>
      <c r="H34" s="56"/>
      <c r="I34" s="59"/>
    </row>
    <row r="35" spans="1:9" x14ac:dyDescent="0.25">
      <c r="A35" s="55" t="s">
        <v>58</v>
      </c>
      <c r="B35" s="55" t="s">
        <v>59</v>
      </c>
      <c r="C35" s="56"/>
      <c r="D35" s="59"/>
      <c r="E35" s="56" t="s">
        <v>33</v>
      </c>
      <c r="F35" s="59"/>
      <c r="G35" s="59"/>
      <c r="H35" s="56"/>
      <c r="I35" s="59"/>
    </row>
    <row r="36" spans="1:9" x14ac:dyDescent="0.25">
      <c r="A36" s="55" t="s">
        <v>59</v>
      </c>
      <c r="B36" s="55" t="s">
        <v>56</v>
      </c>
      <c r="C36" s="56"/>
      <c r="D36" s="56" t="s">
        <v>33</v>
      </c>
      <c r="E36" s="56" t="s">
        <v>33</v>
      </c>
      <c r="F36" s="56" t="s">
        <v>33</v>
      </c>
      <c r="G36" s="56" t="s">
        <v>33</v>
      </c>
      <c r="H36" s="59"/>
      <c r="I36" s="59"/>
    </row>
    <row r="37" spans="1:9" x14ac:dyDescent="0.25">
      <c r="A37" s="55" t="s">
        <v>56</v>
      </c>
      <c r="B37" s="55" t="s">
        <v>57</v>
      </c>
      <c r="C37" s="56"/>
      <c r="D37" s="56" t="s">
        <v>33</v>
      </c>
      <c r="E37" s="56" t="s">
        <v>33</v>
      </c>
      <c r="F37" s="56" t="s">
        <v>33</v>
      </c>
      <c r="G37" s="56" t="s">
        <v>33</v>
      </c>
      <c r="H37" s="59"/>
      <c r="I37" s="59"/>
    </row>
    <row r="38" spans="1:9" x14ac:dyDescent="0.25">
      <c r="A38" s="55" t="s">
        <v>57</v>
      </c>
      <c r="B38" s="55" t="s">
        <v>58</v>
      </c>
      <c r="C38" s="56"/>
      <c r="D38" s="56" t="s">
        <v>33</v>
      </c>
      <c r="E38" s="56" t="s">
        <v>33</v>
      </c>
      <c r="F38" s="56" t="s">
        <v>33</v>
      </c>
      <c r="G38" s="56" t="s">
        <v>33</v>
      </c>
      <c r="H38" s="59"/>
      <c r="I38" s="59"/>
    </row>
    <row r="39" spans="1:9" x14ac:dyDescent="0.25">
      <c r="A39" s="55" t="s">
        <v>58</v>
      </c>
      <c r="B39" s="55" t="s">
        <v>59</v>
      </c>
      <c r="C39" s="56"/>
      <c r="D39" s="56" t="s">
        <v>33</v>
      </c>
      <c r="E39" s="56" t="s">
        <v>33</v>
      </c>
      <c r="F39" s="56" t="s">
        <v>33</v>
      </c>
      <c r="G39" s="56"/>
      <c r="H39" s="59"/>
      <c r="I39" s="59"/>
    </row>
    <row r="40" spans="1:9" x14ac:dyDescent="0.25">
      <c r="A40" s="55" t="s">
        <v>59</v>
      </c>
      <c r="B40" s="55" t="s">
        <v>60</v>
      </c>
      <c r="C40" s="56"/>
      <c r="D40" s="56" t="s">
        <v>33</v>
      </c>
      <c r="E40" s="56"/>
      <c r="F40" s="56" t="s">
        <v>33</v>
      </c>
      <c r="G40" s="56"/>
      <c r="H40" s="59"/>
      <c r="I40" s="59"/>
    </row>
    <row r="41" spans="1:9" x14ac:dyDescent="0.25">
      <c r="A41" s="55" t="s">
        <v>60</v>
      </c>
      <c r="B41" s="55" t="s">
        <v>61</v>
      </c>
      <c r="C41" s="56"/>
      <c r="D41" s="56" t="s">
        <v>33</v>
      </c>
      <c r="E41" s="59"/>
      <c r="F41" s="56" t="s">
        <v>33</v>
      </c>
      <c r="G41" s="56"/>
      <c r="H41" s="59"/>
      <c r="I41" s="59"/>
    </row>
    <row r="42" spans="1:9" x14ac:dyDescent="0.25">
      <c r="A42" s="55" t="s">
        <v>61</v>
      </c>
      <c r="B42" s="55" t="s">
        <v>62</v>
      </c>
      <c r="C42" s="56"/>
      <c r="D42" s="56" t="s">
        <v>33</v>
      </c>
      <c r="E42" s="59"/>
      <c r="F42" s="56" t="s">
        <v>33</v>
      </c>
      <c r="G42" s="56"/>
      <c r="H42" s="59"/>
      <c r="I42" s="59"/>
    </row>
    <row r="43" spans="1:9" x14ac:dyDescent="0.25">
      <c r="A43" s="55" t="s">
        <v>62</v>
      </c>
      <c r="B43" s="55" t="s">
        <v>63</v>
      </c>
      <c r="C43" s="56"/>
      <c r="D43" s="56" t="s">
        <v>33</v>
      </c>
      <c r="E43" s="59"/>
      <c r="F43" s="56" t="s">
        <v>33</v>
      </c>
      <c r="G43" s="56"/>
      <c r="H43" s="59"/>
      <c r="I43" s="59"/>
    </row>
    <row r="44" spans="1:9" x14ac:dyDescent="0.25">
      <c r="A44" s="55" t="s">
        <v>63</v>
      </c>
      <c r="B44" s="55" t="s">
        <v>64</v>
      </c>
      <c r="C44" s="56"/>
      <c r="D44" s="59"/>
      <c r="E44" s="56"/>
      <c r="F44" s="60"/>
      <c r="G44" s="59"/>
      <c r="H44" s="59"/>
      <c r="I44" s="59"/>
    </row>
    <row r="45" spans="1:9" x14ac:dyDescent="0.25">
      <c r="A45" s="55" t="s">
        <v>64</v>
      </c>
      <c r="B45" s="55" t="s">
        <v>65</v>
      </c>
      <c r="C45" s="56"/>
      <c r="D45" s="59"/>
      <c r="E45" s="56"/>
      <c r="F45" s="60"/>
      <c r="G45" s="59"/>
      <c r="H45" s="59"/>
      <c r="I45" s="59"/>
    </row>
    <row r="46" spans="1:9" x14ac:dyDescent="0.25">
      <c r="A46" s="55" t="s">
        <v>65</v>
      </c>
      <c r="B46" s="55" t="s">
        <v>66</v>
      </c>
      <c r="C46" s="56"/>
      <c r="D46" s="59"/>
      <c r="E46" s="56"/>
      <c r="F46" s="60"/>
      <c r="G46" s="59"/>
      <c r="H46" s="59"/>
      <c r="I46" s="59"/>
    </row>
    <row r="47" spans="1:9" x14ac:dyDescent="0.25">
      <c r="A47" s="55" t="s">
        <v>66</v>
      </c>
      <c r="B47" s="55" t="s">
        <v>67</v>
      </c>
      <c r="C47" s="56"/>
      <c r="D47" s="59"/>
      <c r="E47" s="59"/>
      <c r="F47" s="60"/>
      <c r="G47" s="59"/>
      <c r="H47" s="59"/>
      <c r="I47" s="59"/>
    </row>
    <row r="48" spans="1:9" x14ac:dyDescent="0.25">
      <c r="A48" s="55" t="s">
        <v>67</v>
      </c>
      <c r="B48" s="55" t="s">
        <v>68</v>
      </c>
      <c r="C48" s="56"/>
      <c r="D48" s="59"/>
      <c r="E48" s="59"/>
      <c r="F48" s="60"/>
      <c r="G48" s="59"/>
      <c r="H48" s="59"/>
      <c r="I48" s="59"/>
    </row>
    <row r="49" spans="1:9" x14ac:dyDescent="0.25">
      <c r="A49" s="27"/>
      <c r="B49" s="27"/>
      <c r="C49" s="27"/>
      <c r="D49" s="27"/>
      <c r="E49" s="27"/>
      <c r="F49" s="27"/>
      <c r="G49" s="27"/>
      <c r="H49" s="27"/>
      <c r="I49" s="27"/>
    </row>
  </sheetData>
  <sheetProtection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5"/>
  <sheetViews>
    <sheetView showGridLines="0" topLeftCell="A4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51.285156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SUM(G7:G28)</f>
        <v>0.91666666666666585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SUM(L7:L28)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SUM(Q7:Q28)</f>
        <v>0.91666666666666585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SUM(V7:V28)</f>
        <v>0.91666666666666585</v>
      </c>
      <c r="W6" s="22">
        <f>SUM(W7:W28)</f>
        <v>2.7499999999999991</v>
      </c>
    </row>
    <row r="7" spans="1:23" x14ac:dyDescent="0.25">
      <c r="A7" s="61">
        <v>1</v>
      </c>
      <c r="B7" s="61" t="str">
        <f>Cronograma!B10</f>
        <v xml:space="preserve">Língua Portuguesa </v>
      </c>
      <c r="C7" s="104" t="s">
        <v>110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x14ac:dyDescent="0.25">
      <c r="A8" s="72">
        <v>2</v>
      </c>
      <c r="B8" s="72" t="str">
        <f>Cronograma!B11</f>
        <v>Raciocínio Lógico e Matemática Financeira</v>
      </c>
      <c r="C8" s="105" t="s">
        <v>111</v>
      </c>
      <c r="D8" s="62">
        <v>44390</v>
      </c>
      <c r="E8" s="63">
        <v>0.29166666666666669</v>
      </c>
      <c r="F8" s="63">
        <v>0.33333333333333331</v>
      </c>
      <c r="G8" s="64">
        <f t="shared" ref="G8:G28" si="1">F8-E8</f>
        <v>4.166666666666663E-2</v>
      </c>
      <c r="H8" s="65">
        <f t="shared" ref="H8:H28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28" si="3">IF(I8="sim",K8-J8,0)</f>
        <v>0</v>
      </c>
      <c r="M8" s="67">
        <f t="shared" ref="M8:M28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28" si="5">IF(N8="sim",P8-O8,0)</f>
        <v>4.166666666666663E-2</v>
      </c>
      <c r="R8" s="70">
        <f t="shared" ref="R8:R28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28" si="7">IF(S8="sim",U8-T8,0)</f>
        <v>4.166666666666663E-2</v>
      </c>
      <c r="W8" s="71">
        <f t="shared" ref="W8:W28" si="8">G8+L8+Q8+V8</f>
        <v>0.12499999999999989</v>
      </c>
    </row>
    <row r="9" spans="1:23" x14ac:dyDescent="0.25">
      <c r="A9" s="72">
        <v>3</v>
      </c>
      <c r="B9" s="72" t="str">
        <f>Cronograma!B12</f>
        <v>Direito Empresarial</v>
      </c>
      <c r="C9" s="105" t="s">
        <v>112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x14ac:dyDescent="0.25">
      <c r="A10" s="72">
        <v>4</v>
      </c>
      <c r="B10" s="72" t="str">
        <f>Cronograma!B13</f>
        <v>Direito Constitucional</v>
      </c>
      <c r="C10" s="105" t="s">
        <v>113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ht="75" x14ac:dyDescent="0.25">
      <c r="A11" s="72">
        <v>5</v>
      </c>
      <c r="B11" s="72" t="str">
        <f>Cronograma!B14</f>
        <v>Direito Administrativo</v>
      </c>
      <c r="C11" s="105" t="s">
        <v>114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x14ac:dyDescent="0.25">
      <c r="A12" s="72">
        <v>6</v>
      </c>
      <c r="B12" s="72" t="str">
        <f>Cronograma!B15</f>
        <v>Direito Civil e Penal</v>
      </c>
      <c r="C12" s="105" t="s">
        <v>115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116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x14ac:dyDescent="0.25">
      <c r="A14" s="72">
        <v>8</v>
      </c>
      <c r="B14" s="72" t="str">
        <f>Cronograma!B17</f>
        <v>Direito Tributário</v>
      </c>
      <c r="C14" s="105" t="s">
        <v>117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ht="30" x14ac:dyDescent="0.25">
      <c r="A15" s="72">
        <v>9</v>
      </c>
      <c r="B15" s="72" t="str">
        <f>Cronograma!B18</f>
        <v>Legislação Tributária do Espirito Santo</v>
      </c>
      <c r="C15" s="105" t="s">
        <v>118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x14ac:dyDescent="0.25">
      <c r="A16" s="72">
        <v>10</v>
      </c>
      <c r="B16" s="72" t="str">
        <f>Cronograma!B19</f>
        <v>Contabilidade Avançada e de Custos</v>
      </c>
      <c r="C16" s="105" t="s">
        <v>119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x14ac:dyDescent="0.25">
      <c r="A17" s="72">
        <v>11</v>
      </c>
      <c r="B17" s="72" t="str">
        <f>Cronograma!B20</f>
        <v>Tecnologia da Informação Aplicada à Auditoria Tributária</v>
      </c>
      <c r="C17" s="105" t="s">
        <v>120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x14ac:dyDescent="0.25">
      <c r="A18" s="72">
        <v>12</v>
      </c>
      <c r="B18" s="72" t="str">
        <f>Cronograma!B21</f>
        <v>Auditoria Tributária</v>
      </c>
      <c r="C18" s="105" t="s">
        <v>121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74"/>
      <c r="B19" s="74"/>
      <c r="C19" s="105" t="s">
        <v>122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x14ac:dyDescent="0.25">
      <c r="A20" s="74"/>
      <c r="B20" s="74"/>
      <c r="C20" s="105" t="s">
        <v>123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74"/>
      <c r="B21" s="74"/>
      <c r="C21" s="105" t="s">
        <v>124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ht="45" x14ac:dyDescent="0.25">
      <c r="A22" s="74"/>
      <c r="B22" s="74"/>
      <c r="C22" s="105" t="s">
        <v>125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x14ac:dyDescent="0.25">
      <c r="A23" s="74"/>
      <c r="B23" s="74"/>
      <c r="C23" s="105" t="s">
        <v>126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x14ac:dyDescent="0.25">
      <c r="A24" s="74"/>
      <c r="B24" s="74"/>
      <c r="C24" s="102"/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74"/>
      <c r="B25" s="74"/>
      <c r="C25" s="102"/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x14ac:dyDescent="0.25">
      <c r="A26" s="74"/>
      <c r="B26" s="74"/>
      <c r="C26" s="102"/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x14ac:dyDescent="0.25">
      <c r="A27" s="74"/>
      <c r="B27" s="74"/>
      <c r="C27" s="102"/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ht="15.75" thickBot="1" x14ac:dyDescent="0.3">
      <c r="A28" s="74"/>
      <c r="B28" s="74"/>
      <c r="C28" s="103"/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ht="15.75" thickBot="1" x14ac:dyDescent="0.3">
      <c r="A29" s="73"/>
      <c r="B29" s="73"/>
      <c r="C29" s="98" t="s">
        <v>86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23" x14ac:dyDescent="0.25">
      <c r="A30" s="73"/>
      <c r="B30" s="73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</row>
    <row r="31" spans="1:23" x14ac:dyDescent="0.25">
      <c r="A31" s="73"/>
      <c r="B31" s="73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23" x14ac:dyDescent="0.25">
      <c r="A32" s="73"/>
      <c r="B32" s="73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x14ac:dyDescent="0.25">
      <c r="A33" s="73"/>
      <c r="B33" s="73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1:17" ht="15.75" thickBot="1" x14ac:dyDescent="0.3">
      <c r="A34" s="73"/>
      <c r="B34" s="73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17" x14ac:dyDescent="0.25">
      <c r="A35" s="73"/>
      <c r="B35" s="73"/>
    </row>
  </sheetData>
  <sheetProtection algorithmName="SHA-512" hashValue="RCvdkkKxWjcQ1ee4ZrFjeHCQG63oYj3Hse7PM8m/ItDJRnRJrT4Ghz6/ZcHFZMuiXFLKKuS567leRdeZ2VpXig==" saltValue="x1Y06iCm0WPWzeZD+bi+Mw==" spinCount="100000" sheet="1" selectLockedCells="1"/>
  <mergeCells count="2">
    <mergeCell ref="C30:Q34"/>
    <mergeCell ref="C29:Q29"/>
  </mergeCells>
  <dataValidations count="1">
    <dataValidation type="list" allowBlank="1" showInputMessage="1" showErrorMessage="1" sqref="S7:S28 N7:N28 I7:I28" xr:uid="{00000000-0002-0000-0400-000000000000}">
      <formula1>"Sim, Não"</formula1>
    </dataValidation>
  </dataValidations>
  <hyperlinks>
    <hyperlink ref="A14:B14" location="'D9'!B15" display="'D9'!B15" xr:uid="{00000000-0004-0000-0400-000000000000}"/>
    <hyperlink ref="A13:B13" location="'D9'!B14" display="'D9'!B14" xr:uid="{00000000-0004-0000-0400-000001000000}"/>
    <hyperlink ref="A12:B12" location="'D7'!B13" display="'D7'!B13" xr:uid="{00000000-0004-0000-0400-000002000000}"/>
    <hyperlink ref="A11:B11" location="'D6'!B12" display="'D6'!B12" xr:uid="{00000000-0004-0000-0400-000003000000}"/>
    <hyperlink ref="A10:B10" location="'D5'!B11" display="'D5'!B11" xr:uid="{00000000-0004-0000-0400-000004000000}"/>
    <hyperlink ref="A9:B9" location="'D4'!B10" display="'D4'!B10" xr:uid="{00000000-0004-0000-0400-000005000000}"/>
    <hyperlink ref="A15:B15" location="'D10'!B16" display="'D10'!B16" xr:uid="{00000000-0004-0000-0400-000007000000}"/>
    <hyperlink ref="A7:B7" location="'Língua Portuguesa'!A1" display="'Língua Portuguesa'!A1" xr:uid="{00000000-0004-0000-0400-000008000000}"/>
    <hyperlink ref="A8:B8" location="'D2'!B8" display="'D2'!B8" xr:uid="{00000000-0004-0000-0400-000009000000}"/>
    <hyperlink ref="B13" location="'Contabilidade Geral'!A1" display="'Contabilidade Geral'!A1" xr:uid="{00000000-0004-0000-0400-00000A000000}"/>
    <hyperlink ref="A13" location="'D8'!B14" display="'D8'!B14" xr:uid="{00000000-0004-0000-0400-00000B000000}"/>
    <hyperlink ref="A16:B18" location="'D10'!B16" display="'D10'!B16" xr:uid="{53075686-0248-4CCD-8723-725B28AE46B2}"/>
    <hyperlink ref="B8" location="'Racio. Lóg. e Mat. Financeira '!A1" display="'Racio. Lóg. e Mat. Financeira '!A1" xr:uid="{1529E2BC-F402-423A-A183-F298E5B38466}"/>
    <hyperlink ref="B9" location="'Direito Empresarial'!A1" display="'Direito Empresarial'!A1" xr:uid="{458807E5-E76D-44A4-8A4C-ABC7AC8338F7}"/>
    <hyperlink ref="B10" location="'Direito Constitucional'!A1" display="'Direito Constitucional'!A1" xr:uid="{5D952B56-0A06-4964-A386-FE52D769CCA9}"/>
    <hyperlink ref="B11" location="'Direito Administrativo'!A1" display="'Direito Administrativo'!A1" xr:uid="{4FD6D2E2-6AF4-44AF-BC37-7BAAA77BA5C0}"/>
    <hyperlink ref="B12" location="'Direito Civil e Penal'!A1" display="'Direito Civil e Penal'!A1" xr:uid="{B8C43167-C0EE-4B62-896E-7D0890561857}"/>
    <hyperlink ref="B14" location="'Direito Tributário'!A1" display="'Direito Tributário'!A1" xr:uid="{A9B60154-DE5D-43C2-9063-55F9953A36A9}"/>
    <hyperlink ref="B15" location="'Legislação Tributária do ES'!A1" display="'Legislação Tributária do ES'!A1" xr:uid="{31934010-2A4E-44B3-B8EA-901B9C4A4D51}"/>
    <hyperlink ref="B16" location="'Cont. Avançada e de Custos'!A1" display="'Cont. Avançada e de Custos'!A1" xr:uid="{ED8F20A4-3E64-4D7C-959C-FD14DDFF44F7}"/>
    <hyperlink ref="B17" location="'T.I Aplic. à Audit. Tributária'!A1" display="'T.I Aplic. à Audit. Tributária'!A1" xr:uid="{A8F00D1F-3279-4F6A-ADA8-26CC2D530BFC}"/>
    <hyperlink ref="B18" location="'Auditoria Tributária'!A1" display="'Auditoria Tributária'!A1" xr:uid="{65FCC582-38FC-4C34-B89D-558348BFD376}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7"/>
  <sheetViews>
    <sheetView showGridLines="0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50.57031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SUM(G7:G41)</f>
        <v>1.4583333333333308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SUM(L7:L41)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SUM(Q7:Q41)</f>
        <v>1.4583333333333308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SUM(V7:V41)</f>
        <v>1.4583333333333308</v>
      </c>
      <c r="W6" s="22">
        <f>SUM(W7:W41)</f>
        <v>4.3749999999999991</v>
      </c>
    </row>
    <row r="7" spans="1:23" x14ac:dyDescent="0.25">
      <c r="A7" s="72">
        <v>1</v>
      </c>
      <c r="B7" s="72" t="str">
        <f>Cronograma!B10</f>
        <v xml:space="preserve">Língua Portuguesa </v>
      </c>
      <c r="C7" s="104" t="s">
        <v>127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x14ac:dyDescent="0.25">
      <c r="A8" s="61">
        <v>2</v>
      </c>
      <c r="B8" s="61" t="str">
        <f>Cronograma!B11</f>
        <v>Raciocínio Lógico e Matemática Financeira</v>
      </c>
      <c r="C8" s="105" t="s">
        <v>128</v>
      </c>
      <c r="D8" s="62">
        <v>44390</v>
      </c>
      <c r="E8" s="63">
        <v>0.29166666666666669</v>
      </c>
      <c r="F8" s="63">
        <v>0.33333333333333331</v>
      </c>
      <c r="G8" s="64">
        <f t="shared" ref="G8:G41" si="1">F8-E8</f>
        <v>4.166666666666663E-2</v>
      </c>
      <c r="H8" s="65">
        <f t="shared" ref="H8:H41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41" si="3">IF(I8="sim",K8-J8,0)</f>
        <v>0</v>
      </c>
      <c r="M8" s="67">
        <f t="shared" ref="M8:M41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41" si="5">IF(N8="sim",P8-O8,0)</f>
        <v>4.166666666666663E-2</v>
      </c>
      <c r="R8" s="70">
        <f t="shared" ref="R8:R41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41" si="7">IF(S8="sim",U8-T8,0)</f>
        <v>4.166666666666663E-2</v>
      </c>
      <c r="W8" s="71">
        <f t="shared" ref="W8:W41" si="8">G8+L8+Q8+V8</f>
        <v>0.12499999999999989</v>
      </c>
    </row>
    <row r="9" spans="1:23" x14ac:dyDescent="0.25">
      <c r="A9" s="72">
        <v>3</v>
      </c>
      <c r="B9" s="72" t="str">
        <f>Cronograma!B12</f>
        <v>Direito Empresarial</v>
      </c>
      <c r="C9" s="105" t="s">
        <v>129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x14ac:dyDescent="0.25">
      <c r="A10" s="72">
        <v>4</v>
      </c>
      <c r="B10" s="72" t="str">
        <f>Cronograma!B13</f>
        <v>Direito Constitucional</v>
      </c>
      <c r="C10" s="105" t="s">
        <v>130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x14ac:dyDescent="0.25">
      <c r="A11" s="72">
        <v>5</v>
      </c>
      <c r="B11" s="72" t="str">
        <f>Cronograma!B14</f>
        <v>Direito Administrativo</v>
      </c>
      <c r="C11" s="105" t="s">
        <v>131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x14ac:dyDescent="0.25">
      <c r="A12" s="72">
        <v>6</v>
      </c>
      <c r="B12" s="72" t="str">
        <f>Cronograma!B15</f>
        <v>Direito Civil e Penal</v>
      </c>
      <c r="C12" s="105" t="s">
        <v>132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133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x14ac:dyDescent="0.25">
      <c r="A14" s="72">
        <v>8</v>
      </c>
      <c r="B14" s="72" t="str">
        <f>Cronograma!B17</f>
        <v>Direito Tributário</v>
      </c>
      <c r="C14" s="105" t="s">
        <v>134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x14ac:dyDescent="0.25">
      <c r="A15" s="72">
        <v>9</v>
      </c>
      <c r="B15" s="72" t="str">
        <f>Cronograma!B18</f>
        <v>Legislação Tributária do Espirito Santo</v>
      </c>
      <c r="C15" s="105" t="s">
        <v>135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x14ac:dyDescent="0.25">
      <c r="A16" s="72">
        <v>10</v>
      </c>
      <c r="B16" s="72" t="str">
        <f>Cronograma!B19</f>
        <v>Contabilidade Avançada e de Custos</v>
      </c>
      <c r="C16" s="105" t="s">
        <v>136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x14ac:dyDescent="0.25">
      <c r="A17" s="72">
        <v>11</v>
      </c>
      <c r="B17" s="72" t="str">
        <f>Cronograma!B20</f>
        <v>Tecnologia da Informação Aplicada à Auditoria Tributária</v>
      </c>
      <c r="C17" s="105" t="s">
        <v>137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x14ac:dyDescent="0.25">
      <c r="A18" s="72">
        <v>12</v>
      </c>
      <c r="B18" s="72" t="str">
        <f>Cronograma!B21</f>
        <v>Auditoria Tributária</v>
      </c>
      <c r="C18" s="105" t="s">
        <v>138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1"/>
      <c r="B19" s="1"/>
      <c r="C19" s="105" t="s">
        <v>139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x14ac:dyDescent="0.25">
      <c r="A20" s="1"/>
      <c r="B20" s="1"/>
      <c r="C20" s="105" t="s">
        <v>140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5" t="s">
        <v>136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x14ac:dyDescent="0.25">
      <c r="A22" s="1"/>
      <c r="B22" s="1"/>
      <c r="C22" s="105" t="s">
        <v>137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x14ac:dyDescent="0.25">
      <c r="A23" s="1"/>
      <c r="B23" s="1"/>
      <c r="C23" s="105" t="s">
        <v>138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x14ac:dyDescent="0.25">
      <c r="A24" s="1"/>
      <c r="B24" s="1"/>
      <c r="C24" s="105" t="s">
        <v>139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1"/>
      <c r="B25" s="1"/>
      <c r="C25" s="105" t="s">
        <v>141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x14ac:dyDescent="0.25">
      <c r="A26" s="1"/>
      <c r="B26" s="1"/>
      <c r="C26" s="105" t="s">
        <v>142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x14ac:dyDescent="0.25">
      <c r="A27" s="1"/>
      <c r="B27" s="1"/>
      <c r="C27" s="105" t="s">
        <v>143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x14ac:dyDescent="0.25">
      <c r="A28" s="1"/>
      <c r="B28" s="1"/>
      <c r="C28" s="105" t="s">
        <v>144</v>
      </c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x14ac:dyDescent="0.25">
      <c r="A29" s="1"/>
      <c r="B29" s="1"/>
      <c r="C29" s="105" t="s">
        <v>145</v>
      </c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x14ac:dyDescent="0.25">
      <c r="A30" s="1"/>
      <c r="B30" s="1"/>
      <c r="C30" s="105" t="s">
        <v>146</v>
      </c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x14ac:dyDescent="0.25">
      <c r="A31" s="1"/>
      <c r="B31" s="1"/>
      <c r="C31" s="105" t="s">
        <v>147</v>
      </c>
      <c r="D31" s="62">
        <v>44413</v>
      </c>
      <c r="E31" s="63">
        <v>0.29166666666666669</v>
      </c>
      <c r="F31" s="63">
        <v>0.33333333333333331</v>
      </c>
      <c r="G31" s="64">
        <f t="shared" si="1"/>
        <v>4.166666666666663E-2</v>
      </c>
      <c r="H31" s="65">
        <f t="shared" si="2"/>
        <v>44414</v>
      </c>
      <c r="I31" s="65" t="s">
        <v>84</v>
      </c>
      <c r="J31" s="66">
        <v>0.29166666666666669</v>
      </c>
      <c r="K31" s="66">
        <v>0.33333333333333331</v>
      </c>
      <c r="L31" s="64">
        <f t="shared" si="3"/>
        <v>0</v>
      </c>
      <c r="M31" s="67">
        <f t="shared" si="4"/>
        <v>44420</v>
      </c>
      <c r="N31" s="68" t="s">
        <v>85</v>
      </c>
      <c r="O31" s="69">
        <v>0.29166666666666669</v>
      </c>
      <c r="P31" s="69">
        <v>0.33333333333333331</v>
      </c>
      <c r="Q31" s="64">
        <f t="shared" si="5"/>
        <v>4.166666666666663E-2</v>
      </c>
      <c r="R31" s="70">
        <f t="shared" si="6"/>
        <v>44428</v>
      </c>
      <c r="S31" s="65" t="s">
        <v>85</v>
      </c>
      <c r="T31" s="63">
        <v>0.29166666666666669</v>
      </c>
      <c r="U31" s="63">
        <v>0.33333333333333331</v>
      </c>
      <c r="V31" s="64">
        <f t="shared" si="7"/>
        <v>4.166666666666663E-2</v>
      </c>
      <c r="W31" s="71">
        <f t="shared" si="8"/>
        <v>0.12499999999999989</v>
      </c>
    </row>
    <row r="32" spans="1:23" x14ac:dyDescent="0.25">
      <c r="A32" s="1"/>
      <c r="B32" s="1"/>
      <c r="C32" s="105" t="s">
        <v>148</v>
      </c>
      <c r="D32" s="62">
        <v>44414</v>
      </c>
      <c r="E32" s="63">
        <v>0.29166666666666669</v>
      </c>
      <c r="F32" s="63">
        <v>0.33333333333333331</v>
      </c>
      <c r="G32" s="64">
        <f t="shared" si="1"/>
        <v>4.166666666666663E-2</v>
      </c>
      <c r="H32" s="65">
        <f t="shared" si="2"/>
        <v>44415</v>
      </c>
      <c r="I32" s="65" t="s">
        <v>84</v>
      </c>
      <c r="J32" s="66">
        <v>0.29166666666666669</v>
      </c>
      <c r="K32" s="66">
        <v>0.33333333333333331</v>
      </c>
      <c r="L32" s="64">
        <f t="shared" si="3"/>
        <v>0</v>
      </c>
      <c r="M32" s="67">
        <f t="shared" si="4"/>
        <v>44421</v>
      </c>
      <c r="N32" s="68" t="s">
        <v>85</v>
      </c>
      <c r="O32" s="69">
        <v>0.29166666666666669</v>
      </c>
      <c r="P32" s="69">
        <v>0.33333333333333331</v>
      </c>
      <c r="Q32" s="64">
        <f t="shared" si="5"/>
        <v>4.166666666666663E-2</v>
      </c>
      <c r="R32" s="70">
        <f t="shared" si="6"/>
        <v>44429</v>
      </c>
      <c r="S32" s="65" t="s">
        <v>85</v>
      </c>
      <c r="T32" s="63">
        <v>0.29166666666666669</v>
      </c>
      <c r="U32" s="63">
        <v>0.33333333333333331</v>
      </c>
      <c r="V32" s="64">
        <f t="shared" si="7"/>
        <v>4.166666666666663E-2</v>
      </c>
      <c r="W32" s="71">
        <f t="shared" si="8"/>
        <v>0.12499999999999989</v>
      </c>
    </row>
    <row r="33" spans="1:23" x14ac:dyDescent="0.25">
      <c r="A33" s="1"/>
      <c r="B33" s="1"/>
      <c r="C33" s="105" t="s">
        <v>149</v>
      </c>
      <c r="D33" s="62">
        <v>44415</v>
      </c>
      <c r="E33" s="63">
        <v>0.29166666666666669</v>
      </c>
      <c r="F33" s="63">
        <v>0.33333333333333331</v>
      </c>
      <c r="G33" s="64">
        <f t="shared" si="1"/>
        <v>4.166666666666663E-2</v>
      </c>
      <c r="H33" s="65">
        <f t="shared" si="2"/>
        <v>44416</v>
      </c>
      <c r="I33" s="65" t="s">
        <v>84</v>
      </c>
      <c r="J33" s="66">
        <v>0.29166666666666669</v>
      </c>
      <c r="K33" s="66">
        <v>0.33333333333333331</v>
      </c>
      <c r="L33" s="64">
        <f t="shared" si="3"/>
        <v>0</v>
      </c>
      <c r="M33" s="67">
        <f t="shared" si="4"/>
        <v>44422</v>
      </c>
      <c r="N33" s="68" t="s">
        <v>85</v>
      </c>
      <c r="O33" s="69">
        <v>0.29166666666666669</v>
      </c>
      <c r="P33" s="69">
        <v>0.33333333333333331</v>
      </c>
      <c r="Q33" s="64">
        <f t="shared" si="5"/>
        <v>4.166666666666663E-2</v>
      </c>
      <c r="R33" s="70">
        <f t="shared" si="6"/>
        <v>44430</v>
      </c>
      <c r="S33" s="65" t="s">
        <v>85</v>
      </c>
      <c r="T33" s="63">
        <v>0.29166666666666669</v>
      </c>
      <c r="U33" s="63">
        <v>0.33333333333333331</v>
      </c>
      <c r="V33" s="64">
        <f t="shared" si="7"/>
        <v>4.166666666666663E-2</v>
      </c>
      <c r="W33" s="71">
        <f t="shared" si="8"/>
        <v>0.12499999999999989</v>
      </c>
    </row>
    <row r="34" spans="1:23" x14ac:dyDescent="0.25">
      <c r="A34" s="1"/>
      <c r="B34" s="1"/>
      <c r="C34" s="105" t="s">
        <v>150</v>
      </c>
      <c r="D34" s="62">
        <v>44416</v>
      </c>
      <c r="E34" s="63">
        <v>0.29166666666666669</v>
      </c>
      <c r="F34" s="63">
        <v>0.33333333333333331</v>
      </c>
      <c r="G34" s="64">
        <f t="shared" si="1"/>
        <v>4.166666666666663E-2</v>
      </c>
      <c r="H34" s="65">
        <f t="shared" si="2"/>
        <v>44417</v>
      </c>
      <c r="I34" s="65" t="s">
        <v>84</v>
      </c>
      <c r="J34" s="66">
        <v>0.29166666666666669</v>
      </c>
      <c r="K34" s="66">
        <v>0.33333333333333331</v>
      </c>
      <c r="L34" s="64">
        <f t="shared" si="3"/>
        <v>0</v>
      </c>
      <c r="M34" s="67">
        <f t="shared" si="4"/>
        <v>44423</v>
      </c>
      <c r="N34" s="68" t="s">
        <v>85</v>
      </c>
      <c r="O34" s="69">
        <v>0.29166666666666669</v>
      </c>
      <c r="P34" s="69">
        <v>0.33333333333333331</v>
      </c>
      <c r="Q34" s="64">
        <f t="shared" si="5"/>
        <v>4.166666666666663E-2</v>
      </c>
      <c r="R34" s="70">
        <f t="shared" si="6"/>
        <v>44431</v>
      </c>
      <c r="S34" s="65" t="s">
        <v>85</v>
      </c>
      <c r="T34" s="63">
        <v>0.29166666666666669</v>
      </c>
      <c r="U34" s="63">
        <v>0.33333333333333331</v>
      </c>
      <c r="V34" s="64">
        <f t="shared" si="7"/>
        <v>4.166666666666663E-2</v>
      </c>
      <c r="W34" s="71">
        <f t="shared" si="8"/>
        <v>0.12499999999999989</v>
      </c>
    </row>
    <row r="35" spans="1:23" x14ac:dyDescent="0.25">
      <c r="A35" s="1"/>
      <c r="B35" s="1"/>
      <c r="C35" s="106" t="s">
        <v>151</v>
      </c>
      <c r="D35" s="62">
        <v>44417</v>
      </c>
      <c r="E35" s="63">
        <v>0.29166666666666669</v>
      </c>
      <c r="F35" s="63">
        <v>0.33333333333333331</v>
      </c>
      <c r="G35" s="64">
        <f t="shared" si="1"/>
        <v>4.166666666666663E-2</v>
      </c>
      <c r="H35" s="65">
        <f t="shared" si="2"/>
        <v>44418</v>
      </c>
      <c r="I35" s="65" t="s">
        <v>84</v>
      </c>
      <c r="J35" s="66">
        <v>0.29166666666666669</v>
      </c>
      <c r="K35" s="66">
        <v>0.33333333333333331</v>
      </c>
      <c r="L35" s="64">
        <f t="shared" si="3"/>
        <v>0</v>
      </c>
      <c r="M35" s="67">
        <f t="shared" si="4"/>
        <v>44424</v>
      </c>
      <c r="N35" s="68" t="s">
        <v>85</v>
      </c>
      <c r="O35" s="69">
        <v>0.29166666666666669</v>
      </c>
      <c r="P35" s="69">
        <v>0.33333333333333331</v>
      </c>
      <c r="Q35" s="64">
        <f t="shared" si="5"/>
        <v>4.166666666666663E-2</v>
      </c>
      <c r="R35" s="70">
        <f t="shared" si="6"/>
        <v>44432</v>
      </c>
      <c r="S35" s="65" t="s">
        <v>85</v>
      </c>
      <c r="T35" s="63">
        <v>0.29166666666666669</v>
      </c>
      <c r="U35" s="63">
        <v>0.33333333333333331</v>
      </c>
      <c r="V35" s="64">
        <f t="shared" si="7"/>
        <v>4.166666666666663E-2</v>
      </c>
      <c r="W35" s="71">
        <f t="shared" si="8"/>
        <v>0.12499999999999989</v>
      </c>
    </row>
    <row r="36" spans="1:23" x14ac:dyDescent="0.25">
      <c r="A36" s="1"/>
      <c r="B36" s="1"/>
      <c r="C36" s="102"/>
      <c r="D36" s="62">
        <v>44418</v>
      </c>
      <c r="E36" s="63">
        <v>0.29166666666666669</v>
      </c>
      <c r="F36" s="63">
        <v>0.33333333333333331</v>
      </c>
      <c r="G36" s="64">
        <f t="shared" si="1"/>
        <v>4.166666666666663E-2</v>
      </c>
      <c r="H36" s="65">
        <f t="shared" si="2"/>
        <v>44419</v>
      </c>
      <c r="I36" s="65" t="s">
        <v>84</v>
      </c>
      <c r="J36" s="66">
        <v>0.29166666666666669</v>
      </c>
      <c r="K36" s="66">
        <v>0.33333333333333331</v>
      </c>
      <c r="L36" s="64">
        <f t="shared" si="3"/>
        <v>0</v>
      </c>
      <c r="M36" s="67">
        <f t="shared" si="4"/>
        <v>44425</v>
      </c>
      <c r="N36" s="68" t="s">
        <v>85</v>
      </c>
      <c r="O36" s="69">
        <v>0.29166666666666669</v>
      </c>
      <c r="P36" s="69">
        <v>0.33333333333333331</v>
      </c>
      <c r="Q36" s="64">
        <f t="shared" si="5"/>
        <v>4.166666666666663E-2</v>
      </c>
      <c r="R36" s="70">
        <f t="shared" si="6"/>
        <v>44433</v>
      </c>
      <c r="S36" s="65" t="s">
        <v>85</v>
      </c>
      <c r="T36" s="63">
        <v>0.29166666666666669</v>
      </c>
      <c r="U36" s="63">
        <v>0.33333333333333331</v>
      </c>
      <c r="V36" s="64">
        <f t="shared" si="7"/>
        <v>4.166666666666663E-2</v>
      </c>
      <c r="W36" s="71">
        <f t="shared" si="8"/>
        <v>0.12499999999999989</v>
      </c>
    </row>
    <row r="37" spans="1:23" x14ac:dyDescent="0.25">
      <c r="A37" s="1"/>
      <c r="B37" s="1"/>
      <c r="C37" s="102"/>
      <c r="D37" s="62">
        <v>44419</v>
      </c>
      <c r="E37" s="63">
        <v>0.29166666666666669</v>
      </c>
      <c r="F37" s="63">
        <v>0.33333333333333331</v>
      </c>
      <c r="G37" s="64">
        <f t="shared" si="1"/>
        <v>4.166666666666663E-2</v>
      </c>
      <c r="H37" s="65">
        <f t="shared" si="2"/>
        <v>44420</v>
      </c>
      <c r="I37" s="65" t="s">
        <v>84</v>
      </c>
      <c r="J37" s="66">
        <v>0.29166666666666669</v>
      </c>
      <c r="K37" s="66">
        <v>0.33333333333333331</v>
      </c>
      <c r="L37" s="64">
        <f t="shared" si="3"/>
        <v>0</v>
      </c>
      <c r="M37" s="67">
        <f t="shared" si="4"/>
        <v>44426</v>
      </c>
      <c r="N37" s="68" t="s">
        <v>85</v>
      </c>
      <c r="O37" s="69">
        <v>0.29166666666666669</v>
      </c>
      <c r="P37" s="69">
        <v>0.33333333333333331</v>
      </c>
      <c r="Q37" s="64">
        <f t="shared" si="5"/>
        <v>4.166666666666663E-2</v>
      </c>
      <c r="R37" s="70">
        <f t="shared" si="6"/>
        <v>44434</v>
      </c>
      <c r="S37" s="65" t="s">
        <v>85</v>
      </c>
      <c r="T37" s="63">
        <v>0.29166666666666669</v>
      </c>
      <c r="U37" s="63">
        <v>0.33333333333333331</v>
      </c>
      <c r="V37" s="64">
        <f t="shared" si="7"/>
        <v>4.166666666666663E-2</v>
      </c>
      <c r="W37" s="71">
        <f t="shared" si="8"/>
        <v>0.12499999999999989</v>
      </c>
    </row>
    <row r="38" spans="1:23" x14ac:dyDescent="0.25">
      <c r="A38" s="1"/>
      <c r="B38" s="1"/>
      <c r="C38" s="102"/>
      <c r="D38" s="62">
        <v>44420</v>
      </c>
      <c r="E38" s="63">
        <v>0.29166666666666669</v>
      </c>
      <c r="F38" s="63">
        <v>0.33333333333333331</v>
      </c>
      <c r="G38" s="64">
        <f t="shared" si="1"/>
        <v>4.166666666666663E-2</v>
      </c>
      <c r="H38" s="65">
        <f t="shared" si="2"/>
        <v>44421</v>
      </c>
      <c r="I38" s="65" t="s">
        <v>84</v>
      </c>
      <c r="J38" s="66">
        <v>0.29166666666666669</v>
      </c>
      <c r="K38" s="66">
        <v>0.33333333333333331</v>
      </c>
      <c r="L38" s="64">
        <f t="shared" si="3"/>
        <v>0</v>
      </c>
      <c r="M38" s="67">
        <f t="shared" si="4"/>
        <v>44427</v>
      </c>
      <c r="N38" s="68" t="s">
        <v>85</v>
      </c>
      <c r="O38" s="69">
        <v>0.29166666666666669</v>
      </c>
      <c r="P38" s="69">
        <v>0.33333333333333331</v>
      </c>
      <c r="Q38" s="64">
        <f t="shared" si="5"/>
        <v>4.166666666666663E-2</v>
      </c>
      <c r="R38" s="70">
        <f t="shared" si="6"/>
        <v>44435</v>
      </c>
      <c r="S38" s="65" t="s">
        <v>85</v>
      </c>
      <c r="T38" s="63">
        <v>0.29166666666666669</v>
      </c>
      <c r="U38" s="63">
        <v>0.33333333333333331</v>
      </c>
      <c r="V38" s="64">
        <f t="shared" si="7"/>
        <v>4.166666666666663E-2</v>
      </c>
      <c r="W38" s="71">
        <f t="shared" si="8"/>
        <v>0.12499999999999989</v>
      </c>
    </row>
    <row r="39" spans="1:23" x14ac:dyDescent="0.25">
      <c r="A39" s="1"/>
      <c r="B39" s="1"/>
      <c r="C39" s="102"/>
      <c r="D39" s="62">
        <v>44421</v>
      </c>
      <c r="E39" s="63">
        <v>0.29166666666666669</v>
      </c>
      <c r="F39" s="63">
        <v>0.33333333333333331</v>
      </c>
      <c r="G39" s="64">
        <f t="shared" si="1"/>
        <v>4.166666666666663E-2</v>
      </c>
      <c r="H39" s="65">
        <f t="shared" si="2"/>
        <v>44422</v>
      </c>
      <c r="I39" s="65" t="s">
        <v>84</v>
      </c>
      <c r="J39" s="66">
        <v>0.29166666666666669</v>
      </c>
      <c r="K39" s="66">
        <v>0.33333333333333331</v>
      </c>
      <c r="L39" s="64">
        <f t="shared" si="3"/>
        <v>0</v>
      </c>
      <c r="M39" s="67">
        <f t="shared" si="4"/>
        <v>44428</v>
      </c>
      <c r="N39" s="68" t="s">
        <v>85</v>
      </c>
      <c r="O39" s="69">
        <v>0.29166666666666669</v>
      </c>
      <c r="P39" s="69">
        <v>0.33333333333333331</v>
      </c>
      <c r="Q39" s="64">
        <f t="shared" si="5"/>
        <v>4.166666666666663E-2</v>
      </c>
      <c r="R39" s="70">
        <f t="shared" si="6"/>
        <v>44436</v>
      </c>
      <c r="S39" s="65" t="s">
        <v>85</v>
      </c>
      <c r="T39" s="63">
        <v>0.29166666666666669</v>
      </c>
      <c r="U39" s="63">
        <v>0.33333333333333331</v>
      </c>
      <c r="V39" s="64">
        <f t="shared" si="7"/>
        <v>4.166666666666663E-2</v>
      </c>
      <c r="W39" s="71">
        <f t="shared" si="8"/>
        <v>0.12499999999999989</v>
      </c>
    </row>
    <row r="40" spans="1:23" x14ac:dyDescent="0.25">
      <c r="A40" s="1"/>
      <c r="B40" s="1"/>
      <c r="C40" s="102"/>
      <c r="D40" s="62">
        <v>44422</v>
      </c>
      <c r="E40" s="63">
        <v>0.29166666666666669</v>
      </c>
      <c r="F40" s="63">
        <v>0.33333333333333331</v>
      </c>
      <c r="G40" s="64">
        <f t="shared" si="1"/>
        <v>4.166666666666663E-2</v>
      </c>
      <c r="H40" s="65">
        <f t="shared" si="2"/>
        <v>44423</v>
      </c>
      <c r="I40" s="65" t="s">
        <v>84</v>
      </c>
      <c r="J40" s="66">
        <v>0.29166666666666669</v>
      </c>
      <c r="K40" s="66">
        <v>0.33333333333333331</v>
      </c>
      <c r="L40" s="64">
        <f t="shared" si="3"/>
        <v>0</v>
      </c>
      <c r="M40" s="67">
        <f t="shared" si="4"/>
        <v>44429</v>
      </c>
      <c r="N40" s="68" t="s">
        <v>85</v>
      </c>
      <c r="O40" s="69">
        <v>0.29166666666666669</v>
      </c>
      <c r="P40" s="69">
        <v>0.33333333333333331</v>
      </c>
      <c r="Q40" s="64">
        <f t="shared" si="5"/>
        <v>4.166666666666663E-2</v>
      </c>
      <c r="R40" s="70">
        <f t="shared" si="6"/>
        <v>44437</v>
      </c>
      <c r="S40" s="65" t="s">
        <v>85</v>
      </c>
      <c r="T40" s="63">
        <v>0.29166666666666669</v>
      </c>
      <c r="U40" s="63">
        <v>0.33333333333333331</v>
      </c>
      <c r="V40" s="64">
        <f t="shared" si="7"/>
        <v>4.166666666666663E-2</v>
      </c>
      <c r="W40" s="71">
        <f t="shared" si="8"/>
        <v>0.12499999999999989</v>
      </c>
    </row>
    <row r="41" spans="1:23" ht="15.75" thickBot="1" x14ac:dyDescent="0.3">
      <c r="A41" s="1"/>
      <c r="B41" s="1"/>
      <c r="C41" s="103"/>
      <c r="D41" s="62">
        <v>44423</v>
      </c>
      <c r="E41" s="63">
        <v>0.29166666666666669</v>
      </c>
      <c r="F41" s="63">
        <v>0.33333333333333331</v>
      </c>
      <c r="G41" s="64">
        <f t="shared" si="1"/>
        <v>4.166666666666663E-2</v>
      </c>
      <c r="H41" s="65">
        <f t="shared" si="2"/>
        <v>44424</v>
      </c>
      <c r="I41" s="65" t="s">
        <v>84</v>
      </c>
      <c r="J41" s="66">
        <v>0.29166666666666669</v>
      </c>
      <c r="K41" s="66">
        <v>0.33333333333333331</v>
      </c>
      <c r="L41" s="64">
        <f t="shared" si="3"/>
        <v>0</v>
      </c>
      <c r="M41" s="67">
        <f t="shared" si="4"/>
        <v>44430</v>
      </c>
      <c r="N41" s="68" t="s">
        <v>85</v>
      </c>
      <c r="O41" s="69">
        <v>0.29166666666666669</v>
      </c>
      <c r="P41" s="69">
        <v>0.33333333333333331</v>
      </c>
      <c r="Q41" s="64">
        <f t="shared" si="5"/>
        <v>4.166666666666663E-2</v>
      </c>
      <c r="R41" s="70">
        <f t="shared" si="6"/>
        <v>44438</v>
      </c>
      <c r="S41" s="65" t="s">
        <v>85</v>
      </c>
      <c r="T41" s="63">
        <v>0.29166666666666669</v>
      </c>
      <c r="U41" s="63">
        <v>0.33333333333333331</v>
      </c>
      <c r="V41" s="64">
        <f t="shared" si="7"/>
        <v>4.166666666666663E-2</v>
      </c>
      <c r="W41" s="71">
        <f t="shared" si="8"/>
        <v>0.12499999999999989</v>
      </c>
    </row>
    <row r="42" spans="1:23" ht="15.75" thickBot="1" x14ac:dyDescent="0.3">
      <c r="C42" s="98" t="s">
        <v>86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3" spans="1:23" x14ac:dyDescent="0.25"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</row>
    <row r="44" spans="1:23" x14ac:dyDescent="0.25"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4"/>
    </row>
    <row r="45" spans="1:23" x14ac:dyDescent="0.25"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</row>
    <row r="46" spans="1:23" x14ac:dyDescent="0.25"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4"/>
    </row>
    <row r="47" spans="1:23" ht="15.75" thickBot="1" x14ac:dyDescent="0.3"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</row>
  </sheetData>
  <sheetProtection algorithmName="SHA-512" hashValue="i10qtQMuSIO5Y4GM4P7MJLI+8o9X8UA2mKnr0nXsR+C3CDKcKJ6QkSvCMOiLRtw6NOEooDCdnTOK5Jx2q1Zuaw==" saltValue="/SvfmzpUlpwA7Zypz4nrdA==" spinCount="100000" sheet="1" selectLockedCells="1"/>
  <mergeCells count="2">
    <mergeCell ref="C42:Q42"/>
    <mergeCell ref="C43:Q47"/>
  </mergeCells>
  <dataValidations disablePrompts="1" count="1">
    <dataValidation type="list" allowBlank="1" showInputMessage="1" showErrorMessage="1" sqref="S7:S41 N7:N41 I7:I41" xr:uid="{00000000-0002-0000-0600-000000000000}">
      <formula1>"Sim, Não"</formula1>
    </dataValidation>
  </dataValidations>
  <hyperlinks>
    <hyperlink ref="A14:B14" location="'D9'!B15" display="'D9'!B15" xr:uid="{E9102AA6-5896-429D-8340-D87725636C54}"/>
    <hyperlink ref="A13:B13" location="'D9'!B14" display="'D9'!B14" xr:uid="{7E206D6E-A099-4CD1-8851-A94CF1A7E886}"/>
    <hyperlink ref="A12:B12" location="'D7'!B13" display="'D7'!B13" xr:uid="{170BE3DE-EE17-4257-A8C6-F64303494F5C}"/>
    <hyperlink ref="A11:B11" location="'D6'!B12" display="'D6'!B12" xr:uid="{06B825D1-8D73-4F9C-B4F5-F999DDA2CB48}"/>
    <hyperlink ref="A10:B10" location="'D5'!B11" display="'D5'!B11" xr:uid="{143C9219-F8B0-4C08-8D41-58E6F6362359}"/>
    <hyperlink ref="A9:B9" location="'D4'!B10" display="'D4'!B10" xr:uid="{DC855EA6-960B-489F-9DFC-66692D1D1F77}"/>
    <hyperlink ref="A15:B15" location="'D10'!B16" display="'D10'!B16" xr:uid="{D354ED04-93EF-401C-9E50-B088C050159A}"/>
    <hyperlink ref="A7:B7" location="'Língua Portuguesa'!A1" display="'Língua Portuguesa'!A1" xr:uid="{35529473-EBFC-467F-A9A3-C506268A8ED2}"/>
    <hyperlink ref="A8:B8" location="'D2'!B8" display="'D2'!B8" xr:uid="{C5FD4DE8-276A-48B5-9B37-2A28179333EC}"/>
    <hyperlink ref="B13" location="'Contabilidade Geral'!A1" display="'Contabilidade Geral'!A1" xr:uid="{2C094841-3800-4DF3-AEE2-1BB7FD502B3C}"/>
    <hyperlink ref="A13" location="'D8'!B14" display="'D8'!B14" xr:uid="{B1ED9E88-8ACD-4B98-8D09-330CE909B0D3}"/>
    <hyperlink ref="A16:B18" location="'D10'!B16" display="'D10'!B16" xr:uid="{84249AEB-7E7F-4DCF-8716-BD3DE7A0CF06}"/>
    <hyperlink ref="B8" location="'Racio. Lóg. e Mat. Financeira '!A1" display="'Racio. Lóg. e Mat. Financeira '!A1" xr:uid="{7FE05D78-B3DF-4D99-8780-2863A2D05C24}"/>
    <hyperlink ref="B9" location="'Direito Empresarial'!A1" display="'Direito Empresarial'!A1" xr:uid="{C1D2DDCF-9C10-45AA-834A-CA0ED07B4F1E}"/>
    <hyperlink ref="B10" location="'Direito Constitucional'!A1" display="'Direito Constitucional'!A1" xr:uid="{2AF2A905-82A5-4042-82DA-AD026869715A}"/>
    <hyperlink ref="B11" location="'Direito Administrativo'!A1" display="'Direito Administrativo'!A1" xr:uid="{80510CE4-B8EA-462A-B327-3A09E0D3BFCB}"/>
    <hyperlink ref="B12" location="'Direito Civil e Penal'!A1" display="'Direito Civil e Penal'!A1" xr:uid="{F90ED4E4-0841-4C5E-A999-9BFE0CD6EEF4}"/>
    <hyperlink ref="B14" location="'Direito Tributário'!A1" display="'Direito Tributário'!A1" xr:uid="{208A9C91-239D-487B-8247-EF0CF31E5D79}"/>
    <hyperlink ref="B15" location="'Legislação Tributária do ES'!A1" display="'Legislação Tributária do ES'!A1" xr:uid="{3DC7F5CB-CB65-4BF3-927E-126E3E9AB622}"/>
    <hyperlink ref="B16" location="'Cont. Avançada e de Custos'!A1" display="'Cont. Avançada e de Custos'!A1" xr:uid="{F7C75F43-F0EE-4D35-9A61-F8398522744C}"/>
    <hyperlink ref="B17" location="'T.I Aplic. à Audit. Tributária'!A1" display="'T.I Aplic. à Audit. Tributária'!A1" xr:uid="{1548A4CD-3750-4811-9BDE-5526584823F6}"/>
    <hyperlink ref="B18" location="'Auditoria Tributária'!A1" display="'Auditoria Tributária'!A1" xr:uid="{7DE5121D-5E47-4629-870B-3A203966A1B1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7"/>
  <sheetViews>
    <sheetView showGridLines="0" topLeftCell="A7" workbookViewId="0">
      <selection activeCell="C26" sqref="C26"/>
    </sheetView>
  </sheetViews>
  <sheetFormatPr defaultColWidth="0" defaultRowHeight="15" x14ac:dyDescent="0.25"/>
  <cols>
    <col min="1" max="1" width="9.140625" customWidth="1"/>
    <col min="2" max="2" width="50.8554687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SUM(G7:G51)</f>
        <v>1.874999999999996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SUM(L7:L51)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SUM(Q7:Q51)</f>
        <v>1.874999999999996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SUM(V7:V51)</f>
        <v>1.874999999999996</v>
      </c>
      <c r="W6" s="22">
        <f>SUM(W7:W51)</f>
        <v>5.6249999999999991</v>
      </c>
    </row>
    <row r="7" spans="1:23" x14ac:dyDescent="0.25">
      <c r="A7" s="72">
        <v>1</v>
      </c>
      <c r="B7" s="72" t="str">
        <f>Cronograma!B10</f>
        <v xml:space="preserve">Língua Portuguesa </v>
      </c>
      <c r="C7" s="104" t="s">
        <v>152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x14ac:dyDescent="0.25">
      <c r="A8" s="72">
        <v>2</v>
      </c>
      <c r="B8" s="72" t="str">
        <f>Cronograma!B11</f>
        <v>Raciocínio Lógico e Matemática Financeira</v>
      </c>
      <c r="C8" s="105" t="s">
        <v>153</v>
      </c>
      <c r="D8" s="62">
        <v>44390</v>
      </c>
      <c r="E8" s="63">
        <v>0.29166666666666669</v>
      </c>
      <c r="F8" s="63">
        <v>0.33333333333333331</v>
      </c>
      <c r="G8" s="64">
        <f t="shared" ref="G8:G51" si="1">F8-E8</f>
        <v>4.166666666666663E-2</v>
      </c>
      <c r="H8" s="65">
        <f t="shared" ref="H8:H51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51" si="3">IF(I8="sim",K8-J8,0)</f>
        <v>0</v>
      </c>
      <c r="M8" s="67">
        <f t="shared" ref="M8:M51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51" si="5">IF(N8="sim",P8-O8,0)</f>
        <v>4.166666666666663E-2</v>
      </c>
      <c r="R8" s="70">
        <f t="shared" ref="R8:R51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51" si="7">IF(S8="sim",U8-T8,0)</f>
        <v>4.166666666666663E-2</v>
      </c>
      <c r="W8" s="71">
        <f t="shared" ref="W8:W51" si="8">G8+L8+Q8+V8</f>
        <v>0.12499999999999989</v>
      </c>
    </row>
    <row r="9" spans="1:23" ht="30" x14ac:dyDescent="0.25">
      <c r="A9" s="61">
        <v>3</v>
      </c>
      <c r="B9" s="61" t="str">
        <f>Cronograma!B12</f>
        <v>Direito Empresarial</v>
      </c>
      <c r="C9" s="105" t="s">
        <v>154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x14ac:dyDescent="0.25">
      <c r="A10" s="72">
        <v>4</v>
      </c>
      <c r="B10" s="72" t="str">
        <f>Cronograma!B13</f>
        <v>Direito Constitucional</v>
      </c>
      <c r="C10" s="105" t="s">
        <v>155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x14ac:dyDescent="0.25">
      <c r="A11" s="72">
        <v>5</v>
      </c>
      <c r="B11" s="72" t="str">
        <f>Cronograma!B14</f>
        <v>Direito Administrativo</v>
      </c>
      <c r="C11" s="105" t="s">
        <v>156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x14ac:dyDescent="0.25">
      <c r="A12" s="72">
        <v>6</v>
      </c>
      <c r="B12" s="72" t="str">
        <f>Cronograma!B15</f>
        <v>Direito Civil e Penal</v>
      </c>
      <c r="C12" s="105" t="s">
        <v>157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158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x14ac:dyDescent="0.25">
      <c r="A14" s="72">
        <v>8</v>
      </c>
      <c r="B14" s="72" t="str">
        <f>Cronograma!B17</f>
        <v>Direito Tributário</v>
      </c>
      <c r="C14" s="105" t="s">
        <v>159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x14ac:dyDescent="0.25">
      <c r="A15" s="72">
        <v>9</v>
      </c>
      <c r="B15" s="72" t="str">
        <f>Cronograma!B18</f>
        <v>Legislação Tributária do Espirito Santo</v>
      </c>
      <c r="C15" s="105" t="s">
        <v>160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x14ac:dyDescent="0.25">
      <c r="A16" s="72">
        <v>10</v>
      </c>
      <c r="B16" s="72" t="str">
        <f>Cronograma!B19</f>
        <v>Contabilidade Avançada e de Custos</v>
      </c>
      <c r="C16" s="105" t="s">
        <v>161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ht="30" x14ac:dyDescent="0.25">
      <c r="A17" s="72">
        <v>11</v>
      </c>
      <c r="B17" s="72" t="str">
        <f>Cronograma!B20</f>
        <v>Tecnologia da Informação Aplicada à Auditoria Tributária</v>
      </c>
      <c r="C17" s="105" t="s">
        <v>162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x14ac:dyDescent="0.25">
      <c r="A18" s="72">
        <v>12</v>
      </c>
      <c r="B18" s="72" t="str">
        <f>Cronograma!B21</f>
        <v>Auditoria Tributária</v>
      </c>
      <c r="C18" s="105" t="s">
        <v>163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1"/>
      <c r="B19" s="1"/>
      <c r="C19" s="105" t="s">
        <v>164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x14ac:dyDescent="0.25">
      <c r="A20" s="1"/>
      <c r="B20" s="1"/>
      <c r="C20" s="105" t="s">
        <v>165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5" t="s">
        <v>166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x14ac:dyDescent="0.25">
      <c r="A22" s="1"/>
      <c r="B22" s="1"/>
      <c r="C22" s="105" t="s">
        <v>167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x14ac:dyDescent="0.25">
      <c r="A23" s="1"/>
      <c r="B23" s="1"/>
      <c r="C23" s="105" t="s">
        <v>168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x14ac:dyDescent="0.25">
      <c r="A24" s="1"/>
      <c r="B24" s="1"/>
      <c r="C24" s="105" t="s">
        <v>169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1"/>
      <c r="B25" s="1"/>
      <c r="C25" s="105" t="s">
        <v>170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ht="30" x14ac:dyDescent="0.25">
      <c r="A26" s="1"/>
      <c r="B26" s="1"/>
      <c r="C26" s="105" t="s">
        <v>171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ht="30" x14ac:dyDescent="0.25">
      <c r="A27" s="1"/>
      <c r="B27" s="1"/>
      <c r="C27" s="105" t="s">
        <v>172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ht="30" x14ac:dyDescent="0.25">
      <c r="A28" s="1"/>
      <c r="B28" s="1"/>
      <c r="C28" s="105" t="s">
        <v>173</v>
      </c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x14ac:dyDescent="0.25">
      <c r="A29" s="1"/>
      <c r="B29" s="1"/>
      <c r="C29" s="105" t="s">
        <v>174</v>
      </c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x14ac:dyDescent="0.25">
      <c r="A30" s="1"/>
      <c r="B30" s="1"/>
      <c r="C30" s="105" t="s">
        <v>175</v>
      </c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ht="30" x14ac:dyDescent="0.25">
      <c r="A31" s="1"/>
      <c r="B31" s="1"/>
      <c r="C31" s="105" t="s">
        <v>176</v>
      </c>
      <c r="D31" s="62">
        <v>44413</v>
      </c>
      <c r="E31" s="63">
        <v>0.29166666666666669</v>
      </c>
      <c r="F31" s="63">
        <v>0.33333333333333331</v>
      </c>
      <c r="G31" s="64">
        <f t="shared" si="1"/>
        <v>4.166666666666663E-2</v>
      </c>
      <c r="H31" s="65">
        <f t="shared" si="2"/>
        <v>44414</v>
      </c>
      <c r="I31" s="65" t="s">
        <v>84</v>
      </c>
      <c r="J31" s="66">
        <v>0.29166666666666669</v>
      </c>
      <c r="K31" s="66">
        <v>0.33333333333333331</v>
      </c>
      <c r="L31" s="64">
        <f t="shared" si="3"/>
        <v>0</v>
      </c>
      <c r="M31" s="67">
        <f t="shared" si="4"/>
        <v>44420</v>
      </c>
      <c r="N31" s="68" t="s">
        <v>85</v>
      </c>
      <c r="O31" s="69">
        <v>0.29166666666666669</v>
      </c>
      <c r="P31" s="69">
        <v>0.33333333333333331</v>
      </c>
      <c r="Q31" s="64">
        <f t="shared" si="5"/>
        <v>4.166666666666663E-2</v>
      </c>
      <c r="R31" s="70">
        <f t="shared" si="6"/>
        <v>44428</v>
      </c>
      <c r="S31" s="65" t="s">
        <v>85</v>
      </c>
      <c r="T31" s="63">
        <v>0.29166666666666669</v>
      </c>
      <c r="U31" s="63">
        <v>0.33333333333333331</v>
      </c>
      <c r="V31" s="64">
        <f t="shared" si="7"/>
        <v>4.166666666666663E-2</v>
      </c>
      <c r="W31" s="71">
        <f t="shared" si="8"/>
        <v>0.12499999999999989</v>
      </c>
    </row>
    <row r="32" spans="1:23" ht="30" x14ac:dyDescent="0.25">
      <c r="A32" s="1"/>
      <c r="B32" s="1"/>
      <c r="C32" s="105" t="s">
        <v>177</v>
      </c>
      <c r="D32" s="62">
        <v>44414</v>
      </c>
      <c r="E32" s="63">
        <v>0.29166666666666669</v>
      </c>
      <c r="F32" s="63">
        <v>0.33333333333333331</v>
      </c>
      <c r="G32" s="64">
        <f t="shared" si="1"/>
        <v>4.166666666666663E-2</v>
      </c>
      <c r="H32" s="65">
        <f t="shared" si="2"/>
        <v>44415</v>
      </c>
      <c r="I32" s="65" t="s">
        <v>84</v>
      </c>
      <c r="J32" s="66">
        <v>0.29166666666666669</v>
      </c>
      <c r="K32" s="66">
        <v>0.33333333333333331</v>
      </c>
      <c r="L32" s="64">
        <f t="shared" si="3"/>
        <v>0</v>
      </c>
      <c r="M32" s="67">
        <f t="shared" si="4"/>
        <v>44421</v>
      </c>
      <c r="N32" s="68" t="s">
        <v>85</v>
      </c>
      <c r="O32" s="69">
        <v>0.29166666666666669</v>
      </c>
      <c r="P32" s="69">
        <v>0.33333333333333331</v>
      </c>
      <c r="Q32" s="64">
        <f t="shared" si="5"/>
        <v>4.166666666666663E-2</v>
      </c>
      <c r="R32" s="70">
        <f t="shared" si="6"/>
        <v>44429</v>
      </c>
      <c r="S32" s="65" t="s">
        <v>85</v>
      </c>
      <c r="T32" s="63">
        <v>0.29166666666666669</v>
      </c>
      <c r="U32" s="63">
        <v>0.33333333333333331</v>
      </c>
      <c r="V32" s="64">
        <f t="shared" si="7"/>
        <v>4.166666666666663E-2</v>
      </c>
      <c r="W32" s="71">
        <f t="shared" si="8"/>
        <v>0.12499999999999989</v>
      </c>
    </row>
    <row r="33" spans="1:23" x14ac:dyDescent="0.25">
      <c r="A33" s="1"/>
      <c r="B33" s="1"/>
      <c r="C33" s="105" t="s">
        <v>178</v>
      </c>
      <c r="D33" s="62">
        <v>44415</v>
      </c>
      <c r="E33" s="63">
        <v>0.29166666666666669</v>
      </c>
      <c r="F33" s="63">
        <v>0.33333333333333331</v>
      </c>
      <c r="G33" s="64">
        <f t="shared" si="1"/>
        <v>4.166666666666663E-2</v>
      </c>
      <c r="H33" s="65">
        <f t="shared" si="2"/>
        <v>44416</v>
      </c>
      <c r="I33" s="65" t="s">
        <v>84</v>
      </c>
      <c r="J33" s="66">
        <v>0.29166666666666669</v>
      </c>
      <c r="K33" s="66">
        <v>0.33333333333333331</v>
      </c>
      <c r="L33" s="64">
        <f t="shared" si="3"/>
        <v>0</v>
      </c>
      <c r="M33" s="67">
        <f t="shared" si="4"/>
        <v>44422</v>
      </c>
      <c r="N33" s="68" t="s">
        <v>85</v>
      </c>
      <c r="O33" s="69">
        <v>0.29166666666666669</v>
      </c>
      <c r="P33" s="69">
        <v>0.33333333333333331</v>
      </c>
      <c r="Q33" s="64">
        <f t="shared" si="5"/>
        <v>4.166666666666663E-2</v>
      </c>
      <c r="R33" s="70">
        <f t="shared" si="6"/>
        <v>44430</v>
      </c>
      <c r="S33" s="65" t="s">
        <v>85</v>
      </c>
      <c r="T33" s="63">
        <v>0.29166666666666669</v>
      </c>
      <c r="U33" s="63">
        <v>0.33333333333333331</v>
      </c>
      <c r="V33" s="64">
        <f t="shared" si="7"/>
        <v>4.166666666666663E-2</v>
      </c>
      <c r="W33" s="71">
        <f t="shared" si="8"/>
        <v>0.12499999999999989</v>
      </c>
    </row>
    <row r="34" spans="1:23" x14ac:dyDescent="0.25">
      <c r="A34" s="1"/>
      <c r="B34" s="1"/>
      <c r="C34" s="105" t="s">
        <v>179</v>
      </c>
      <c r="D34" s="62">
        <v>44416</v>
      </c>
      <c r="E34" s="63">
        <v>0.29166666666666669</v>
      </c>
      <c r="F34" s="63">
        <v>0.33333333333333331</v>
      </c>
      <c r="G34" s="64">
        <f t="shared" si="1"/>
        <v>4.166666666666663E-2</v>
      </c>
      <c r="H34" s="65">
        <f t="shared" si="2"/>
        <v>44417</v>
      </c>
      <c r="I34" s="65" t="s">
        <v>84</v>
      </c>
      <c r="J34" s="66">
        <v>0.29166666666666669</v>
      </c>
      <c r="K34" s="66">
        <v>0.33333333333333331</v>
      </c>
      <c r="L34" s="64">
        <f t="shared" si="3"/>
        <v>0</v>
      </c>
      <c r="M34" s="67">
        <f t="shared" si="4"/>
        <v>44423</v>
      </c>
      <c r="N34" s="68" t="s">
        <v>85</v>
      </c>
      <c r="O34" s="69">
        <v>0.29166666666666669</v>
      </c>
      <c r="P34" s="69">
        <v>0.33333333333333331</v>
      </c>
      <c r="Q34" s="64">
        <f t="shared" si="5"/>
        <v>4.166666666666663E-2</v>
      </c>
      <c r="R34" s="70">
        <f t="shared" si="6"/>
        <v>44431</v>
      </c>
      <c r="S34" s="65" t="s">
        <v>85</v>
      </c>
      <c r="T34" s="63">
        <v>0.29166666666666669</v>
      </c>
      <c r="U34" s="63">
        <v>0.33333333333333331</v>
      </c>
      <c r="V34" s="64">
        <f t="shared" si="7"/>
        <v>4.166666666666663E-2</v>
      </c>
      <c r="W34" s="71">
        <f t="shared" si="8"/>
        <v>0.12499999999999989</v>
      </c>
    </row>
    <row r="35" spans="1:23" x14ac:dyDescent="0.25">
      <c r="A35" s="1"/>
      <c r="B35" s="1"/>
      <c r="C35" s="105" t="s">
        <v>180</v>
      </c>
      <c r="D35" s="62">
        <v>44417</v>
      </c>
      <c r="E35" s="63">
        <v>0.29166666666666669</v>
      </c>
      <c r="F35" s="63">
        <v>0.33333333333333331</v>
      </c>
      <c r="G35" s="64">
        <f t="shared" si="1"/>
        <v>4.166666666666663E-2</v>
      </c>
      <c r="H35" s="65">
        <f t="shared" si="2"/>
        <v>44418</v>
      </c>
      <c r="I35" s="65" t="s">
        <v>84</v>
      </c>
      <c r="J35" s="66">
        <v>0.29166666666666669</v>
      </c>
      <c r="K35" s="66">
        <v>0.33333333333333331</v>
      </c>
      <c r="L35" s="64">
        <f t="shared" si="3"/>
        <v>0</v>
      </c>
      <c r="M35" s="67">
        <f t="shared" si="4"/>
        <v>44424</v>
      </c>
      <c r="N35" s="68" t="s">
        <v>85</v>
      </c>
      <c r="O35" s="69">
        <v>0.29166666666666669</v>
      </c>
      <c r="P35" s="69">
        <v>0.33333333333333331</v>
      </c>
      <c r="Q35" s="64">
        <f t="shared" si="5"/>
        <v>4.166666666666663E-2</v>
      </c>
      <c r="R35" s="70">
        <f t="shared" si="6"/>
        <v>44432</v>
      </c>
      <c r="S35" s="65" t="s">
        <v>85</v>
      </c>
      <c r="T35" s="63">
        <v>0.29166666666666669</v>
      </c>
      <c r="U35" s="63">
        <v>0.33333333333333331</v>
      </c>
      <c r="V35" s="64">
        <f t="shared" si="7"/>
        <v>4.166666666666663E-2</v>
      </c>
      <c r="W35" s="71">
        <f t="shared" si="8"/>
        <v>0.12499999999999989</v>
      </c>
    </row>
    <row r="36" spans="1:23" ht="30" x14ac:dyDescent="0.25">
      <c r="A36" s="1"/>
      <c r="B36" s="1"/>
      <c r="C36" s="105" t="s">
        <v>181</v>
      </c>
      <c r="D36" s="62">
        <v>44418</v>
      </c>
      <c r="E36" s="63">
        <v>0.29166666666666669</v>
      </c>
      <c r="F36" s="63">
        <v>0.33333333333333331</v>
      </c>
      <c r="G36" s="64">
        <f t="shared" si="1"/>
        <v>4.166666666666663E-2</v>
      </c>
      <c r="H36" s="65">
        <f t="shared" si="2"/>
        <v>44419</v>
      </c>
      <c r="I36" s="65" t="s">
        <v>84</v>
      </c>
      <c r="J36" s="66">
        <v>0.29166666666666669</v>
      </c>
      <c r="K36" s="66">
        <v>0.33333333333333331</v>
      </c>
      <c r="L36" s="64">
        <f t="shared" si="3"/>
        <v>0</v>
      </c>
      <c r="M36" s="67">
        <f t="shared" si="4"/>
        <v>44425</v>
      </c>
      <c r="N36" s="68" t="s">
        <v>85</v>
      </c>
      <c r="O36" s="69">
        <v>0.29166666666666669</v>
      </c>
      <c r="P36" s="69">
        <v>0.33333333333333331</v>
      </c>
      <c r="Q36" s="64">
        <f t="shared" si="5"/>
        <v>4.166666666666663E-2</v>
      </c>
      <c r="R36" s="70">
        <f t="shared" si="6"/>
        <v>44433</v>
      </c>
      <c r="S36" s="65" t="s">
        <v>85</v>
      </c>
      <c r="T36" s="63">
        <v>0.29166666666666669</v>
      </c>
      <c r="U36" s="63">
        <v>0.33333333333333331</v>
      </c>
      <c r="V36" s="64">
        <f t="shared" si="7"/>
        <v>4.166666666666663E-2</v>
      </c>
      <c r="W36" s="71">
        <f t="shared" si="8"/>
        <v>0.12499999999999989</v>
      </c>
    </row>
    <row r="37" spans="1:23" x14ac:dyDescent="0.25">
      <c r="A37" s="1"/>
      <c r="B37" s="1"/>
      <c r="C37" s="105" t="s">
        <v>182</v>
      </c>
      <c r="D37" s="62">
        <v>44419</v>
      </c>
      <c r="E37" s="63">
        <v>0.29166666666666669</v>
      </c>
      <c r="F37" s="63">
        <v>0.33333333333333331</v>
      </c>
      <c r="G37" s="64">
        <f t="shared" si="1"/>
        <v>4.166666666666663E-2</v>
      </c>
      <c r="H37" s="65">
        <f t="shared" si="2"/>
        <v>44420</v>
      </c>
      <c r="I37" s="65" t="s">
        <v>84</v>
      </c>
      <c r="J37" s="66">
        <v>0.29166666666666669</v>
      </c>
      <c r="K37" s="66">
        <v>0.33333333333333331</v>
      </c>
      <c r="L37" s="64">
        <f t="shared" si="3"/>
        <v>0</v>
      </c>
      <c r="M37" s="67">
        <f t="shared" si="4"/>
        <v>44426</v>
      </c>
      <c r="N37" s="68" t="s">
        <v>85</v>
      </c>
      <c r="O37" s="69">
        <v>0.29166666666666669</v>
      </c>
      <c r="P37" s="69">
        <v>0.33333333333333331</v>
      </c>
      <c r="Q37" s="64">
        <f t="shared" si="5"/>
        <v>4.166666666666663E-2</v>
      </c>
      <c r="R37" s="70">
        <f t="shared" si="6"/>
        <v>44434</v>
      </c>
      <c r="S37" s="65" t="s">
        <v>85</v>
      </c>
      <c r="T37" s="63">
        <v>0.29166666666666669</v>
      </c>
      <c r="U37" s="63">
        <v>0.33333333333333331</v>
      </c>
      <c r="V37" s="64">
        <f t="shared" si="7"/>
        <v>4.166666666666663E-2</v>
      </c>
      <c r="W37" s="71">
        <f t="shared" si="8"/>
        <v>0.12499999999999989</v>
      </c>
    </row>
    <row r="38" spans="1:23" x14ac:dyDescent="0.25">
      <c r="A38" s="1"/>
      <c r="B38" s="1"/>
      <c r="C38" s="105" t="s">
        <v>183</v>
      </c>
      <c r="D38" s="62">
        <v>44420</v>
      </c>
      <c r="E38" s="63">
        <v>0.29166666666666669</v>
      </c>
      <c r="F38" s="63">
        <v>0.33333333333333331</v>
      </c>
      <c r="G38" s="64">
        <f t="shared" si="1"/>
        <v>4.166666666666663E-2</v>
      </c>
      <c r="H38" s="65">
        <f t="shared" si="2"/>
        <v>44421</v>
      </c>
      <c r="I38" s="65" t="s">
        <v>84</v>
      </c>
      <c r="J38" s="66">
        <v>0.29166666666666669</v>
      </c>
      <c r="K38" s="66">
        <v>0.33333333333333331</v>
      </c>
      <c r="L38" s="64">
        <f t="shared" si="3"/>
        <v>0</v>
      </c>
      <c r="M38" s="67">
        <f t="shared" si="4"/>
        <v>44427</v>
      </c>
      <c r="N38" s="68" t="s">
        <v>85</v>
      </c>
      <c r="O38" s="69">
        <v>0.29166666666666669</v>
      </c>
      <c r="P38" s="69">
        <v>0.33333333333333331</v>
      </c>
      <c r="Q38" s="64">
        <f t="shared" si="5"/>
        <v>4.166666666666663E-2</v>
      </c>
      <c r="R38" s="70">
        <f t="shared" si="6"/>
        <v>44435</v>
      </c>
      <c r="S38" s="65" t="s">
        <v>85</v>
      </c>
      <c r="T38" s="63">
        <v>0.29166666666666669</v>
      </c>
      <c r="U38" s="63">
        <v>0.33333333333333331</v>
      </c>
      <c r="V38" s="64">
        <f t="shared" si="7"/>
        <v>4.166666666666663E-2</v>
      </c>
      <c r="W38" s="71">
        <f t="shared" si="8"/>
        <v>0.12499999999999989</v>
      </c>
    </row>
    <row r="39" spans="1:23" x14ac:dyDescent="0.25">
      <c r="A39" s="1"/>
      <c r="B39" s="1"/>
      <c r="C39" s="105" t="s">
        <v>184</v>
      </c>
      <c r="D39" s="62">
        <v>44421</v>
      </c>
      <c r="E39" s="63">
        <v>0.29166666666666669</v>
      </c>
      <c r="F39" s="63">
        <v>0.33333333333333331</v>
      </c>
      <c r="G39" s="64">
        <f t="shared" si="1"/>
        <v>4.166666666666663E-2</v>
      </c>
      <c r="H39" s="65">
        <f t="shared" si="2"/>
        <v>44422</v>
      </c>
      <c r="I39" s="65" t="s">
        <v>84</v>
      </c>
      <c r="J39" s="66">
        <v>0.29166666666666669</v>
      </c>
      <c r="K39" s="66">
        <v>0.33333333333333331</v>
      </c>
      <c r="L39" s="64">
        <f t="shared" si="3"/>
        <v>0</v>
      </c>
      <c r="M39" s="67">
        <f t="shared" si="4"/>
        <v>44428</v>
      </c>
      <c r="N39" s="68" t="s">
        <v>85</v>
      </c>
      <c r="O39" s="69">
        <v>0.29166666666666669</v>
      </c>
      <c r="P39" s="69">
        <v>0.33333333333333331</v>
      </c>
      <c r="Q39" s="64">
        <f t="shared" si="5"/>
        <v>4.166666666666663E-2</v>
      </c>
      <c r="R39" s="70">
        <f t="shared" si="6"/>
        <v>44436</v>
      </c>
      <c r="S39" s="65" t="s">
        <v>85</v>
      </c>
      <c r="T39" s="63">
        <v>0.29166666666666669</v>
      </c>
      <c r="U39" s="63">
        <v>0.33333333333333331</v>
      </c>
      <c r="V39" s="64">
        <f t="shared" si="7"/>
        <v>4.166666666666663E-2</v>
      </c>
      <c r="W39" s="71">
        <f t="shared" si="8"/>
        <v>0.12499999999999989</v>
      </c>
    </row>
    <row r="40" spans="1:23" ht="105" x14ac:dyDescent="0.25">
      <c r="A40" s="1"/>
      <c r="B40" s="1"/>
      <c r="C40" s="105" t="s">
        <v>185</v>
      </c>
      <c r="D40" s="62">
        <v>44422</v>
      </c>
      <c r="E40" s="63">
        <v>0.29166666666666669</v>
      </c>
      <c r="F40" s="63">
        <v>0.33333333333333331</v>
      </c>
      <c r="G40" s="64">
        <f t="shared" si="1"/>
        <v>4.166666666666663E-2</v>
      </c>
      <c r="H40" s="65">
        <f t="shared" si="2"/>
        <v>44423</v>
      </c>
      <c r="I40" s="65" t="s">
        <v>84</v>
      </c>
      <c r="J40" s="66">
        <v>0.29166666666666669</v>
      </c>
      <c r="K40" s="66">
        <v>0.33333333333333331</v>
      </c>
      <c r="L40" s="64">
        <f t="shared" si="3"/>
        <v>0</v>
      </c>
      <c r="M40" s="67">
        <f t="shared" si="4"/>
        <v>44429</v>
      </c>
      <c r="N40" s="68" t="s">
        <v>85</v>
      </c>
      <c r="O40" s="69">
        <v>0.29166666666666669</v>
      </c>
      <c r="P40" s="69">
        <v>0.33333333333333331</v>
      </c>
      <c r="Q40" s="64">
        <f t="shared" si="5"/>
        <v>4.166666666666663E-2</v>
      </c>
      <c r="R40" s="70">
        <f t="shared" si="6"/>
        <v>44437</v>
      </c>
      <c r="S40" s="65" t="s">
        <v>85</v>
      </c>
      <c r="T40" s="63">
        <v>0.29166666666666669</v>
      </c>
      <c r="U40" s="63">
        <v>0.33333333333333331</v>
      </c>
      <c r="V40" s="64">
        <f t="shared" si="7"/>
        <v>4.166666666666663E-2</v>
      </c>
      <c r="W40" s="71">
        <f t="shared" si="8"/>
        <v>0.12499999999999989</v>
      </c>
    </row>
    <row r="41" spans="1:23" ht="45" x14ac:dyDescent="0.25">
      <c r="A41" s="1"/>
      <c r="B41" s="1"/>
      <c r="C41" s="105" t="s">
        <v>186</v>
      </c>
      <c r="D41" s="62">
        <v>44423</v>
      </c>
      <c r="E41" s="63">
        <v>0.29166666666666669</v>
      </c>
      <c r="F41" s="63">
        <v>0.33333333333333331</v>
      </c>
      <c r="G41" s="64">
        <f t="shared" si="1"/>
        <v>4.166666666666663E-2</v>
      </c>
      <c r="H41" s="65">
        <f t="shared" si="2"/>
        <v>44424</v>
      </c>
      <c r="I41" s="65" t="s">
        <v>84</v>
      </c>
      <c r="J41" s="66">
        <v>0.29166666666666669</v>
      </c>
      <c r="K41" s="66">
        <v>0.33333333333333331</v>
      </c>
      <c r="L41" s="64">
        <f t="shared" si="3"/>
        <v>0</v>
      </c>
      <c r="M41" s="67">
        <f t="shared" si="4"/>
        <v>44430</v>
      </c>
      <c r="N41" s="68" t="s">
        <v>85</v>
      </c>
      <c r="O41" s="69">
        <v>0.29166666666666669</v>
      </c>
      <c r="P41" s="69">
        <v>0.33333333333333331</v>
      </c>
      <c r="Q41" s="64">
        <f t="shared" si="5"/>
        <v>4.166666666666663E-2</v>
      </c>
      <c r="R41" s="70">
        <f t="shared" si="6"/>
        <v>44438</v>
      </c>
      <c r="S41" s="65" t="s">
        <v>85</v>
      </c>
      <c r="T41" s="63">
        <v>0.29166666666666669</v>
      </c>
      <c r="U41" s="63">
        <v>0.33333333333333331</v>
      </c>
      <c r="V41" s="64">
        <f t="shared" si="7"/>
        <v>4.166666666666663E-2</v>
      </c>
      <c r="W41" s="71">
        <f t="shared" si="8"/>
        <v>0.12499999999999989</v>
      </c>
    </row>
    <row r="42" spans="1:23" x14ac:dyDescent="0.25">
      <c r="A42" s="1"/>
      <c r="B42" s="1"/>
      <c r="C42" s="105" t="s">
        <v>187</v>
      </c>
      <c r="D42" s="62">
        <v>44424</v>
      </c>
      <c r="E42" s="63">
        <v>0.29166666666666669</v>
      </c>
      <c r="F42" s="63">
        <v>0.33333333333333331</v>
      </c>
      <c r="G42" s="64">
        <f t="shared" si="1"/>
        <v>4.166666666666663E-2</v>
      </c>
      <c r="H42" s="65">
        <f t="shared" si="2"/>
        <v>44425</v>
      </c>
      <c r="I42" s="65" t="s">
        <v>84</v>
      </c>
      <c r="J42" s="66">
        <v>0.29166666666666669</v>
      </c>
      <c r="K42" s="66">
        <v>0.33333333333333331</v>
      </c>
      <c r="L42" s="64">
        <f t="shared" si="3"/>
        <v>0</v>
      </c>
      <c r="M42" s="67">
        <f t="shared" si="4"/>
        <v>44431</v>
      </c>
      <c r="N42" s="68" t="s">
        <v>85</v>
      </c>
      <c r="O42" s="69">
        <v>0.29166666666666669</v>
      </c>
      <c r="P42" s="69">
        <v>0.33333333333333331</v>
      </c>
      <c r="Q42" s="64">
        <f t="shared" si="5"/>
        <v>4.166666666666663E-2</v>
      </c>
      <c r="R42" s="70">
        <f t="shared" si="6"/>
        <v>44439</v>
      </c>
      <c r="S42" s="65" t="s">
        <v>85</v>
      </c>
      <c r="T42" s="63">
        <v>0.29166666666666669</v>
      </c>
      <c r="U42" s="63">
        <v>0.33333333333333331</v>
      </c>
      <c r="V42" s="64">
        <f t="shared" si="7"/>
        <v>4.166666666666663E-2</v>
      </c>
      <c r="W42" s="71">
        <f t="shared" si="8"/>
        <v>0.12499999999999989</v>
      </c>
    </row>
    <row r="43" spans="1:23" x14ac:dyDescent="0.25">
      <c r="A43" s="1"/>
      <c r="B43" s="1"/>
      <c r="C43" s="105" t="s">
        <v>188</v>
      </c>
      <c r="D43" s="62">
        <v>44425</v>
      </c>
      <c r="E43" s="63">
        <v>0.29166666666666669</v>
      </c>
      <c r="F43" s="63">
        <v>0.33333333333333331</v>
      </c>
      <c r="G43" s="64">
        <f t="shared" si="1"/>
        <v>4.166666666666663E-2</v>
      </c>
      <c r="H43" s="65">
        <f t="shared" si="2"/>
        <v>44426</v>
      </c>
      <c r="I43" s="65" t="s">
        <v>84</v>
      </c>
      <c r="J43" s="66">
        <v>0.29166666666666669</v>
      </c>
      <c r="K43" s="66">
        <v>0.33333333333333331</v>
      </c>
      <c r="L43" s="64">
        <f t="shared" si="3"/>
        <v>0</v>
      </c>
      <c r="M43" s="67">
        <f t="shared" si="4"/>
        <v>44432</v>
      </c>
      <c r="N43" s="68" t="s">
        <v>85</v>
      </c>
      <c r="O43" s="69">
        <v>0.29166666666666669</v>
      </c>
      <c r="P43" s="69">
        <v>0.33333333333333331</v>
      </c>
      <c r="Q43" s="64">
        <f t="shared" si="5"/>
        <v>4.166666666666663E-2</v>
      </c>
      <c r="R43" s="70">
        <f t="shared" si="6"/>
        <v>44440</v>
      </c>
      <c r="S43" s="65" t="s">
        <v>85</v>
      </c>
      <c r="T43" s="63">
        <v>0.29166666666666669</v>
      </c>
      <c r="U43" s="63">
        <v>0.33333333333333331</v>
      </c>
      <c r="V43" s="64">
        <f t="shared" si="7"/>
        <v>4.166666666666663E-2</v>
      </c>
      <c r="W43" s="71">
        <f t="shared" si="8"/>
        <v>0.12499999999999989</v>
      </c>
    </row>
    <row r="44" spans="1:23" x14ac:dyDescent="0.25">
      <c r="A44" s="1"/>
      <c r="B44" s="1"/>
      <c r="C44" s="105" t="s">
        <v>189</v>
      </c>
      <c r="D44" s="62">
        <v>44426</v>
      </c>
      <c r="E44" s="63">
        <v>0.29166666666666669</v>
      </c>
      <c r="F44" s="63">
        <v>0.33333333333333331</v>
      </c>
      <c r="G44" s="64">
        <f t="shared" si="1"/>
        <v>4.166666666666663E-2</v>
      </c>
      <c r="H44" s="65">
        <f t="shared" si="2"/>
        <v>44427</v>
      </c>
      <c r="I44" s="65" t="s">
        <v>84</v>
      </c>
      <c r="J44" s="66">
        <v>0.29166666666666669</v>
      </c>
      <c r="K44" s="66">
        <v>0.33333333333333331</v>
      </c>
      <c r="L44" s="64">
        <f t="shared" si="3"/>
        <v>0</v>
      </c>
      <c r="M44" s="67">
        <f t="shared" si="4"/>
        <v>44433</v>
      </c>
      <c r="N44" s="68" t="s">
        <v>85</v>
      </c>
      <c r="O44" s="69">
        <v>0.29166666666666669</v>
      </c>
      <c r="P44" s="69">
        <v>0.33333333333333331</v>
      </c>
      <c r="Q44" s="64">
        <f t="shared" si="5"/>
        <v>4.166666666666663E-2</v>
      </c>
      <c r="R44" s="70">
        <f t="shared" si="6"/>
        <v>44441</v>
      </c>
      <c r="S44" s="65" t="s">
        <v>85</v>
      </c>
      <c r="T44" s="63">
        <v>0.29166666666666669</v>
      </c>
      <c r="U44" s="63">
        <v>0.33333333333333331</v>
      </c>
      <c r="V44" s="64">
        <f t="shared" si="7"/>
        <v>4.166666666666663E-2</v>
      </c>
      <c r="W44" s="71">
        <f t="shared" si="8"/>
        <v>0.12499999999999989</v>
      </c>
    </row>
    <row r="45" spans="1:23" ht="60" x14ac:dyDescent="0.25">
      <c r="A45" s="1"/>
      <c r="B45" s="1"/>
      <c r="C45" s="105" t="s">
        <v>190</v>
      </c>
      <c r="D45" s="62">
        <v>44427</v>
      </c>
      <c r="E45" s="63">
        <v>0.29166666666666669</v>
      </c>
      <c r="F45" s="63">
        <v>0.33333333333333331</v>
      </c>
      <c r="G45" s="64">
        <f t="shared" si="1"/>
        <v>4.166666666666663E-2</v>
      </c>
      <c r="H45" s="65">
        <f t="shared" si="2"/>
        <v>44428</v>
      </c>
      <c r="I45" s="65" t="s">
        <v>84</v>
      </c>
      <c r="J45" s="66">
        <v>0.29166666666666669</v>
      </c>
      <c r="K45" s="66">
        <v>0.33333333333333331</v>
      </c>
      <c r="L45" s="64">
        <f t="shared" si="3"/>
        <v>0</v>
      </c>
      <c r="M45" s="67">
        <f t="shared" si="4"/>
        <v>44434</v>
      </c>
      <c r="N45" s="68" t="s">
        <v>85</v>
      </c>
      <c r="O45" s="69">
        <v>0.29166666666666669</v>
      </c>
      <c r="P45" s="69">
        <v>0.33333333333333331</v>
      </c>
      <c r="Q45" s="64">
        <f t="shared" si="5"/>
        <v>4.166666666666663E-2</v>
      </c>
      <c r="R45" s="70">
        <f t="shared" si="6"/>
        <v>44442</v>
      </c>
      <c r="S45" s="65" t="s">
        <v>85</v>
      </c>
      <c r="T45" s="63">
        <v>0.29166666666666669</v>
      </c>
      <c r="U45" s="63">
        <v>0.33333333333333331</v>
      </c>
      <c r="V45" s="64">
        <f t="shared" si="7"/>
        <v>4.166666666666663E-2</v>
      </c>
      <c r="W45" s="71">
        <f t="shared" si="8"/>
        <v>0.12499999999999989</v>
      </c>
    </row>
    <row r="46" spans="1:23" ht="30" x14ac:dyDescent="0.25">
      <c r="A46" s="1"/>
      <c r="B46" s="1"/>
      <c r="C46" s="105" t="s">
        <v>191</v>
      </c>
      <c r="D46" s="62">
        <v>44428</v>
      </c>
      <c r="E46" s="63">
        <v>0.29166666666666669</v>
      </c>
      <c r="F46" s="63">
        <v>0.33333333333333331</v>
      </c>
      <c r="G46" s="64">
        <f t="shared" si="1"/>
        <v>4.166666666666663E-2</v>
      </c>
      <c r="H46" s="65">
        <f t="shared" si="2"/>
        <v>44429</v>
      </c>
      <c r="I46" s="65" t="s">
        <v>84</v>
      </c>
      <c r="J46" s="66">
        <v>0.29166666666666669</v>
      </c>
      <c r="K46" s="66">
        <v>0.33333333333333331</v>
      </c>
      <c r="L46" s="64">
        <f t="shared" si="3"/>
        <v>0</v>
      </c>
      <c r="M46" s="67">
        <f t="shared" si="4"/>
        <v>44435</v>
      </c>
      <c r="N46" s="68" t="s">
        <v>85</v>
      </c>
      <c r="O46" s="69">
        <v>0.29166666666666669</v>
      </c>
      <c r="P46" s="69">
        <v>0.33333333333333331</v>
      </c>
      <c r="Q46" s="64">
        <f t="shared" si="5"/>
        <v>4.166666666666663E-2</v>
      </c>
      <c r="R46" s="70">
        <f t="shared" si="6"/>
        <v>44443</v>
      </c>
      <c r="S46" s="65" t="s">
        <v>85</v>
      </c>
      <c r="T46" s="63">
        <v>0.29166666666666669</v>
      </c>
      <c r="U46" s="63">
        <v>0.33333333333333331</v>
      </c>
      <c r="V46" s="64">
        <f t="shared" si="7"/>
        <v>4.166666666666663E-2</v>
      </c>
      <c r="W46" s="71">
        <f t="shared" si="8"/>
        <v>0.12499999999999989</v>
      </c>
    </row>
    <row r="47" spans="1:23" x14ac:dyDescent="0.25">
      <c r="A47" s="1"/>
      <c r="B47" s="1"/>
      <c r="C47" s="102"/>
      <c r="D47" s="62">
        <v>44429</v>
      </c>
      <c r="E47" s="63">
        <v>0.29166666666666669</v>
      </c>
      <c r="F47" s="63">
        <v>0.33333333333333331</v>
      </c>
      <c r="G47" s="64">
        <f t="shared" si="1"/>
        <v>4.166666666666663E-2</v>
      </c>
      <c r="H47" s="65">
        <f t="shared" si="2"/>
        <v>44430</v>
      </c>
      <c r="I47" s="65" t="s">
        <v>84</v>
      </c>
      <c r="J47" s="66">
        <v>0.29166666666666669</v>
      </c>
      <c r="K47" s="66">
        <v>0.33333333333333331</v>
      </c>
      <c r="L47" s="64">
        <f t="shared" si="3"/>
        <v>0</v>
      </c>
      <c r="M47" s="67">
        <f t="shared" si="4"/>
        <v>44436</v>
      </c>
      <c r="N47" s="68" t="s">
        <v>85</v>
      </c>
      <c r="O47" s="69">
        <v>0.29166666666666669</v>
      </c>
      <c r="P47" s="69">
        <v>0.33333333333333331</v>
      </c>
      <c r="Q47" s="64">
        <f t="shared" si="5"/>
        <v>4.166666666666663E-2</v>
      </c>
      <c r="R47" s="70">
        <f t="shared" si="6"/>
        <v>44444</v>
      </c>
      <c r="S47" s="65" t="s">
        <v>85</v>
      </c>
      <c r="T47" s="63">
        <v>0.29166666666666669</v>
      </c>
      <c r="U47" s="63">
        <v>0.33333333333333331</v>
      </c>
      <c r="V47" s="64">
        <f t="shared" si="7"/>
        <v>4.166666666666663E-2</v>
      </c>
      <c r="W47" s="71">
        <f t="shared" si="8"/>
        <v>0.12499999999999989</v>
      </c>
    </row>
    <row r="48" spans="1:23" x14ac:dyDescent="0.25">
      <c r="A48" s="1"/>
      <c r="B48" s="1"/>
      <c r="C48" s="102"/>
      <c r="D48" s="62">
        <v>44430</v>
      </c>
      <c r="E48" s="63">
        <v>0.29166666666666669</v>
      </c>
      <c r="F48" s="63">
        <v>0.33333333333333331</v>
      </c>
      <c r="G48" s="64">
        <f t="shared" si="1"/>
        <v>4.166666666666663E-2</v>
      </c>
      <c r="H48" s="65">
        <f t="shared" si="2"/>
        <v>44431</v>
      </c>
      <c r="I48" s="65" t="s">
        <v>84</v>
      </c>
      <c r="J48" s="66">
        <v>0.29166666666666669</v>
      </c>
      <c r="K48" s="66">
        <v>0.33333333333333331</v>
      </c>
      <c r="L48" s="64">
        <f t="shared" si="3"/>
        <v>0</v>
      </c>
      <c r="M48" s="67">
        <f t="shared" si="4"/>
        <v>44437</v>
      </c>
      <c r="N48" s="68" t="s">
        <v>85</v>
      </c>
      <c r="O48" s="69">
        <v>0.29166666666666669</v>
      </c>
      <c r="P48" s="69">
        <v>0.33333333333333331</v>
      </c>
      <c r="Q48" s="64">
        <f t="shared" si="5"/>
        <v>4.166666666666663E-2</v>
      </c>
      <c r="R48" s="70">
        <f t="shared" si="6"/>
        <v>44445</v>
      </c>
      <c r="S48" s="65" t="s">
        <v>85</v>
      </c>
      <c r="T48" s="63">
        <v>0.29166666666666669</v>
      </c>
      <c r="U48" s="63">
        <v>0.33333333333333331</v>
      </c>
      <c r="V48" s="64">
        <f t="shared" si="7"/>
        <v>4.166666666666663E-2</v>
      </c>
      <c r="W48" s="71">
        <f t="shared" si="8"/>
        <v>0.12499999999999989</v>
      </c>
    </row>
    <row r="49" spans="1:23" x14ac:dyDescent="0.25">
      <c r="A49" s="1"/>
      <c r="B49" s="1"/>
      <c r="C49" s="102"/>
      <c r="D49" s="62">
        <v>44431</v>
      </c>
      <c r="E49" s="63">
        <v>0.29166666666666669</v>
      </c>
      <c r="F49" s="63">
        <v>0.33333333333333331</v>
      </c>
      <c r="G49" s="64">
        <f t="shared" si="1"/>
        <v>4.166666666666663E-2</v>
      </c>
      <c r="H49" s="65">
        <f t="shared" si="2"/>
        <v>44432</v>
      </c>
      <c r="I49" s="65" t="s">
        <v>84</v>
      </c>
      <c r="J49" s="66">
        <v>0.29166666666666669</v>
      </c>
      <c r="K49" s="66">
        <v>0.33333333333333331</v>
      </c>
      <c r="L49" s="64">
        <f t="shared" si="3"/>
        <v>0</v>
      </c>
      <c r="M49" s="67">
        <f t="shared" si="4"/>
        <v>44438</v>
      </c>
      <c r="N49" s="68" t="s">
        <v>85</v>
      </c>
      <c r="O49" s="69">
        <v>0.29166666666666669</v>
      </c>
      <c r="P49" s="69">
        <v>0.33333333333333331</v>
      </c>
      <c r="Q49" s="64">
        <f t="shared" si="5"/>
        <v>4.166666666666663E-2</v>
      </c>
      <c r="R49" s="70">
        <f t="shared" si="6"/>
        <v>44446</v>
      </c>
      <c r="S49" s="65" t="s">
        <v>85</v>
      </c>
      <c r="T49" s="63">
        <v>0.29166666666666669</v>
      </c>
      <c r="U49" s="63">
        <v>0.33333333333333331</v>
      </c>
      <c r="V49" s="64">
        <f t="shared" si="7"/>
        <v>4.166666666666663E-2</v>
      </c>
      <c r="W49" s="71">
        <f t="shared" si="8"/>
        <v>0.12499999999999989</v>
      </c>
    </row>
    <row r="50" spans="1:23" x14ac:dyDescent="0.25">
      <c r="A50" s="1"/>
      <c r="B50" s="1"/>
      <c r="C50" s="102"/>
      <c r="D50" s="62">
        <v>44432</v>
      </c>
      <c r="E50" s="63">
        <v>0.29166666666666669</v>
      </c>
      <c r="F50" s="63">
        <v>0.33333333333333331</v>
      </c>
      <c r="G50" s="64">
        <f t="shared" si="1"/>
        <v>4.166666666666663E-2</v>
      </c>
      <c r="H50" s="65">
        <f t="shared" si="2"/>
        <v>44433</v>
      </c>
      <c r="I50" s="65" t="s">
        <v>84</v>
      </c>
      <c r="J50" s="66">
        <v>0.29166666666666669</v>
      </c>
      <c r="K50" s="66">
        <v>0.33333333333333331</v>
      </c>
      <c r="L50" s="64">
        <f t="shared" si="3"/>
        <v>0</v>
      </c>
      <c r="M50" s="67">
        <f t="shared" si="4"/>
        <v>44439</v>
      </c>
      <c r="N50" s="68" t="s">
        <v>85</v>
      </c>
      <c r="O50" s="69">
        <v>0.29166666666666669</v>
      </c>
      <c r="P50" s="69">
        <v>0.33333333333333331</v>
      </c>
      <c r="Q50" s="64">
        <f t="shared" si="5"/>
        <v>4.166666666666663E-2</v>
      </c>
      <c r="R50" s="70">
        <f t="shared" si="6"/>
        <v>44447</v>
      </c>
      <c r="S50" s="65" t="s">
        <v>85</v>
      </c>
      <c r="T50" s="63">
        <v>0.29166666666666669</v>
      </c>
      <c r="U50" s="63">
        <v>0.33333333333333331</v>
      </c>
      <c r="V50" s="64">
        <f t="shared" si="7"/>
        <v>4.166666666666663E-2</v>
      </c>
      <c r="W50" s="71">
        <f t="shared" si="8"/>
        <v>0.12499999999999989</v>
      </c>
    </row>
    <row r="51" spans="1:23" ht="15.75" thickBot="1" x14ac:dyDescent="0.3">
      <c r="A51" s="1"/>
      <c r="B51" s="1"/>
      <c r="C51" s="103"/>
      <c r="D51" s="62">
        <v>44433</v>
      </c>
      <c r="E51" s="63">
        <v>0.29166666666666669</v>
      </c>
      <c r="F51" s="63">
        <v>0.33333333333333331</v>
      </c>
      <c r="G51" s="64">
        <f t="shared" si="1"/>
        <v>4.166666666666663E-2</v>
      </c>
      <c r="H51" s="65">
        <f t="shared" si="2"/>
        <v>44434</v>
      </c>
      <c r="I51" s="65" t="s">
        <v>84</v>
      </c>
      <c r="J51" s="66">
        <v>0.29166666666666669</v>
      </c>
      <c r="K51" s="66">
        <v>0.33333333333333331</v>
      </c>
      <c r="L51" s="64">
        <f t="shared" si="3"/>
        <v>0</v>
      </c>
      <c r="M51" s="67">
        <f t="shared" si="4"/>
        <v>44440</v>
      </c>
      <c r="N51" s="68" t="s">
        <v>85</v>
      </c>
      <c r="O51" s="69">
        <v>0.29166666666666669</v>
      </c>
      <c r="P51" s="69">
        <v>0.33333333333333331</v>
      </c>
      <c r="Q51" s="64">
        <f t="shared" si="5"/>
        <v>4.166666666666663E-2</v>
      </c>
      <c r="R51" s="70">
        <f t="shared" si="6"/>
        <v>44448</v>
      </c>
      <c r="S51" s="65" t="s">
        <v>85</v>
      </c>
      <c r="T51" s="63">
        <v>0.29166666666666669</v>
      </c>
      <c r="U51" s="63">
        <v>0.33333333333333331</v>
      </c>
      <c r="V51" s="64">
        <f t="shared" si="7"/>
        <v>4.166666666666663E-2</v>
      </c>
      <c r="W51" s="71">
        <f t="shared" si="8"/>
        <v>0.12499999999999989</v>
      </c>
    </row>
    <row r="52" spans="1:23" ht="15.75" thickBot="1" x14ac:dyDescent="0.3">
      <c r="C52" s="98" t="s">
        <v>86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</row>
    <row r="53" spans="1:23" x14ac:dyDescent="0.25"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23" x14ac:dyDescent="0.25"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23" x14ac:dyDescent="0.25"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4"/>
    </row>
    <row r="56" spans="1:23" x14ac:dyDescent="0.25"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4"/>
    </row>
    <row r="57" spans="1:23" ht="15.75" thickBot="1" x14ac:dyDescent="0.3"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7"/>
    </row>
  </sheetData>
  <sheetProtection algorithmName="SHA-512" hashValue="7IAqAQcX/vrxOpDGVY4M+axi5eAqTmterbEHSpsXt1LtROl8FtJdLMAx7ZvyFYxj1JNVn0ErJQi2HNzBAU761Q==" saltValue="yk/QU0EAl7Snux92BVneGw==" spinCount="100000" sheet="1" selectLockedCells="1"/>
  <mergeCells count="2">
    <mergeCell ref="C52:Q52"/>
    <mergeCell ref="C53:Q57"/>
  </mergeCells>
  <dataValidations disablePrompts="1" count="1">
    <dataValidation type="list" allowBlank="1" showInputMessage="1" showErrorMessage="1" sqref="S7:S51 N7:N51 I7:I51" xr:uid="{00000000-0002-0000-0700-000000000000}">
      <formula1>"Sim, Não"</formula1>
    </dataValidation>
  </dataValidations>
  <hyperlinks>
    <hyperlink ref="A14:B14" location="'D9'!B15" display="'D9'!B15" xr:uid="{F7CE33E7-A7D9-448E-9589-4573EF8B844A}"/>
    <hyperlink ref="A13:B13" location="'D9'!B14" display="'D9'!B14" xr:uid="{C7D65D18-09E6-4E94-B106-262A4689CBB6}"/>
    <hyperlink ref="A12:B12" location="'D7'!B13" display="'D7'!B13" xr:uid="{CD67B7EF-C025-4B3B-8BD3-0BE0AC4AA25F}"/>
    <hyperlink ref="A11:B11" location="'D6'!B12" display="'D6'!B12" xr:uid="{EF4CB171-8831-4FD1-9C38-726FE3C2D697}"/>
    <hyperlink ref="A10:B10" location="'D5'!B11" display="'D5'!B11" xr:uid="{A91C5CAC-EF42-47B5-8F38-0DDF7D213E67}"/>
    <hyperlink ref="A9:B9" location="'D4'!B10" display="'D4'!B10" xr:uid="{5948EE52-3500-47BD-87B5-0DA1EF4D8E36}"/>
    <hyperlink ref="A15:B15" location="'D10'!B16" display="'D10'!B16" xr:uid="{F0A0F5FC-C395-4B85-984C-AA0CF4563B54}"/>
    <hyperlink ref="A7:B7" location="'Língua Portuguesa'!A1" display="'Língua Portuguesa'!A1" xr:uid="{EC2EE67F-845D-4BA0-8666-94B9FA7CD288}"/>
    <hyperlink ref="A8:B8" location="'D2'!B8" display="'D2'!B8" xr:uid="{9E5C98CD-9F55-4B3A-8184-C802A844BD88}"/>
    <hyperlink ref="B13" location="'Contabilidade Geral'!A1" display="'Contabilidade Geral'!A1" xr:uid="{09D39088-CD23-497A-A46F-76C0BB315D0A}"/>
    <hyperlink ref="A13" location="'D8'!B14" display="'D8'!B14" xr:uid="{76119726-0B5A-4E01-84F1-56983A799B27}"/>
    <hyperlink ref="A16:B18" location="'D10'!B16" display="'D10'!B16" xr:uid="{B1BC06F2-BE2B-4008-BBAC-DD5DCA9630FE}"/>
    <hyperlink ref="B8" location="'Racio. Lóg. e Mat. Financeira '!A1" display="'Racio. Lóg. e Mat. Financeira '!A1" xr:uid="{6F156D72-0192-4620-816A-0AE5D30C7F24}"/>
    <hyperlink ref="B9" location="'Direito Empresarial'!A1" display="'Direito Empresarial'!A1" xr:uid="{A012F3BD-4C6C-4F65-B7BF-97ABABA2C24C}"/>
    <hyperlink ref="B10" location="'Direito Constitucional'!A1" display="'Direito Constitucional'!A1" xr:uid="{DABCEDB7-0FDB-4116-8D3F-98945A21C8B5}"/>
    <hyperlink ref="B11" location="'Direito Administrativo'!A1" display="'Direito Administrativo'!A1" xr:uid="{50057596-2234-466B-96F3-567738AF2EDB}"/>
    <hyperlink ref="B12" location="'Direito Civil e Penal'!A1" display="'Direito Civil e Penal'!A1" xr:uid="{6499B94A-3486-4F8A-BAFA-1BEAF5F70925}"/>
    <hyperlink ref="B14" location="'Direito Tributário'!A1" display="'Direito Tributário'!A1" xr:uid="{1718C1D0-6127-461F-9A3A-3B275843E7EF}"/>
    <hyperlink ref="B15" location="'Legislação Tributária do ES'!A1" display="'Legislação Tributária do ES'!A1" xr:uid="{4613E51B-CCE6-46AE-BEC0-D2AE719E3703}"/>
    <hyperlink ref="B16" location="'Cont. Avançada e de Custos'!A1" display="'Cont. Avançada e de Custos'!A1" xr:uid="{5C1B582F-A918-4034-8AB2-E825A009E256}"/>
    <hyperlink ref="B17" location="'T.I Aplic. à Audit. Tributária'!A1" display="'T.I Aplic. à Audit. Tributária'!A1" xr:uid="{7BCB3E17-4C93-4D3A-AEAD-289250D07A63}"/>
    <hyperlink ref="B18" location="'Auditoria Tributária'!A1" display="'Auditoria Tributária'!A1" xr:uid="{4FEFEAF9-D714-4B29-B702-37F64A5F8FD9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0"/>
  <sheetViews>
    <sheetView showGridLines="0" topLeftCell="A16" workbookViewId="0">
      <selection activeCell="C40" sqref="C40"/>
    </sheetView>
  </sheetViews>
  <sheetFormatPr defaultColWidth="0" defaultRowHeight="15" x14ac:dyDescent="0.25"/>
  <cols>
    <col min="1" max="1" width="9.140625" customWidth="1"/>
    <col min="2" max="2" width="50.710937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15" t="s">
        <v>78</v>
      </c>
      <c r="D6" s="16" t="s">
        <v>79</v>
      </c>
      <c r="E6" s="17" t="s">
        <v>80</v>
      </c>
      <c r="F6" s="17" t="s">
        <v>81</v>
      </c>
      <c r="G6" s="18">
        <f>SUM(G7:G54)</f>
        <v>1.9999999999999956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SUM(L7:L54)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SUM(Q7:Q54)</f>
        <v>1.9999999999999956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SUM(V7:V54)</f>
        <v>1.9999999999999956</v>
      </c>
      <c r="W6" s="22">
        <f>SUM(W7:W54)</f>
        <v>5.9999999999999991</v>
      </c>
    </row>
    <row r="7" spans="1:23" x14ac:dyDescent="0.25">
      <c r="A7" s="72">
        <v>1</v>
      </c>
      <c r="B7" s="72" t="str">
        <f>Cronograma!B10</f>
        <v xml:space="preserve">Língua Portuguesa </v>
      </c>
      <c r="C7" s="104" t="s">
        <v>192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ht="30" x14ac:dyDescent="0.25">
      <c r="A8" s="72">
        <v>2</v>
      </c>
      <c r="B8" s="72" t="str">
        <f>Cronograma!B11</f>
        <v>Raciocínio Lógico e Matemática Financeira</v>
      </c>
      <c r="C8" s="105" t="s">
        <v>193</v>
      </c>
      <c r="D8" s="62">
        <v>44390</v>
      </c>
      <c r="E8" s="63">
        <v>0.29166666666666669</v>
      </c>
      <c r="F8" s="63">
        <v>0.33333333333333331</v>
      </c>
      <c r="G8" s="64">
        <f t="shared" ref="G8:G54" si="1">F8-E8</f>
        <v>4.166666666666663E-2</v>
      </c>
      <c r="H8" s="65">
        <f t="shared" ref="H8:H54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54" si="3">IF(I8="sim",K8-J8,0)</f>
        <v>0</v>
      </c>
      <c r="M8" s="67">
        <f t="shared" ref="M8:M54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54" si="5">IF(N8="sim",P8-O8,0)</f>
        <v>4.166666666666663E-2</v>
      </c>
      <c r="R8" s="70">
        <f t="shared" ref="R8:R54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54" si="7">IF(S8="sim",U8-T8,0)</f>
        <v>4.166666666666663E-2</v>
      </c>
      <c r="W8" s="71">
        <f t="shared" ref="W8:W54" si="8">G8+L8+Q8+V8</f>
        <v>0.12499999999999989</v>
      </c>
    </row>
    <row r="9" spans="1:23" x14ac:dyDescent="0.25">
      <c r="A9" s="72">
        <v>3</v>
      </c>
      <c r="B9" s="72" t="str">
        <f>Cronograma!B12</f>
        <v>Direito Empresarial</v>
      </c>
      <c r="C9" s="105" t="s">
        <v>194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x14ac:dyDescent="0.25">
      <c r="A10" s="61">
        <v>4</v>
      </c>
      <c r="B10" s="61" t="str">
        <f>Cronograma!B13</f>
        <v>Direito Constitucional</v>
      </c>
      <c r="C10" s="105" t="s">
        <v>195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x14ac:dyDescent="0.25">
      <c r="A11" s="72">
        <v>5</v>
      </c>
      <c r="B11" s="72" t="str">
        <f>Cronograma!B14</f>
        <v>Direito Administrativo</v>
      </c>
      <c r="C11" s="105" t="s">
        <v>196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x14ac:dyDescent="0.25">
      <c r="A12" s="72">
        <v>6</v>
      </c>
      <c r="B12" s="72" t="str">
        <f>Cronograma!B15</f>
        <v>Direito Civil e Penal</v>
      </c>
      <c r="C12" s="105" t="s">
        <v>197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198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x14ac:dyDescent="0.25">
      <c r="A14" s="72">
        <v>8</v>
      </c>
      <c r="B14" s="72" t="str">
        <f>Cronograma!B17</f>
        <v>Direito Tributário</v>
      </c>
      <c r="C14" s="105" t="s">
        <v>199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x14ac:dyDescent="0.25">
      <c r="A15" s="72">
        <v>9</v>
      </c>
      <c r="B15" s="72" t="str">
        <f>Cronograma!B18</f>
        <v>Legislação Tributária do Espirito Santo</v>
      </c>
      <c r="C15" s="105" t="s">
        <v>200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ht="30" x14ac:dyDescent="0.25">
      <c r="A16" s="72">
        <v>10</v>
      </c>
      <c r="B16" s="72" t="str">
        <f>Cronograma!B19</f>
        <v>Contabilidade Avançada e de Custos</v>
      </c>
      <c r="C16" s="105" t="s">
        <v>201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ht="30" x14ac:dyDescent="0.25">
      <c r="A17" s="72">
        <v>11</v>
      </c>
      <c r="B17" s="72" t="str">
        <f>Cronograma!B20</f>
        <v>Tecnologia da Informação Aplicada à Auditoria Tributária</v>
      </c>
      <c r="C17" s="105" t="s">
        <v>202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ht="30" x14ac:dyDescent="0.25">
      <c r="A18" s="72">
        <v>12</v>
      </c>
      <c r="B18" s="72" t="str">
        <f>Cronograma!B21</f>
        <v>Auditoria Tributária</v>
      </c>
      <c r="C18" s="105" t="s">
        <v>203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1"/>
      <c r="B19" s="1"/>
      <c r="C19" s="105" t="s">
        <v>204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ht="30" x14ac:dyDescent="0.25">
      <c r="A20" s="1"/>
      <c r="B20" s="1"/>
      <c r="C20" s="105" t="s">
        <v>205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5" t="s">
        <v>206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x14ac:dyDescent="0.25">
      <c r="A22" s="1"/>
      <c r="B22" s="1"/>
      <c r="C22" s="105" t="s">
        <v>207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x14ac:dyDescent="0.25">
      <c r="A23" s="1"/>
      <c r="B23" s="1"/>
      <c r="C23" s="105" t="s">
        <v>208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x14ac:dyDescent="0.25">
      <c r="A24" s="1"/>
      <c r="B24" s="1"/>
      <c r="C24" s="105" t="s">
        <v>209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1"/>
      <c r="B25" s="1"/>
      <c r="C25" s="105" t="s">
        <v>210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x14ac:dyDescent="0.25">
      <c r="A26" s="1"/>
      <c r="B26" s="1"/>
      <c r="C26" s="105" t="s">
        <v>211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x14ac:dyDescent="0.25">
      <c r="A27" s="1"/>
      <c r="B27" s="1"/>
      <c r="C27" s="105" t="s">
        <v>212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x14ac:dyDescent="0.25">
      <c r="A28" s="1"/>
      <c r="B28" s="1"/>
      <c r="C28" s="105" t="s">
        <v>213</v>
      </c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x14ac:dyDescent="0.25">
      <c r="A29" s="1"/>
      <c r="B29" s="1"/>
      <c r="C29" s="105" t="s">
        <v>214</v>
      </c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x14ac:dyDescent="0.25">
      <c r="A30" s="1"/>
      <c r="B30" s="1"/>
      <c r="C30" s="105" t="s">
        <v>215</v>
      </c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x14ac:dyDescent="0.25">
      <c r="A31" s="1"/>
      <c r="B31" s="1"/>
      <c r="C31" s="105" t="s">
        <v>216</v>
      </c>
      <c r="D31" s="62">
        <v>44413</v>
      </c>
      <c r="E31" s="63">
        <v>0.29166666666666669</v>
      </c>
      <c r="F31" s="63">
        <v>0.33333333333333331</v>
      </c>
      <c r="G31" s="64">
        <f t="shared" si="1"/>
        <v>4.166666666666663E-2</v>
      </c>
      <c r="H31" s="65">
        <f t="shared" si="2"/>
        <v>44414</v>
      </c>
      <c r="I31" s="65" t="s">
        <v>84</v>
      </c>
      <c r="J31" s="66">
        <v>0.29166666666666669</v>
      </c>
      <c r="K31" s="66">
        <v>0.33333333333333331</v>
      </c>
      <c r="L31" s="64">
        <f t="shared" si="3"/>
        <v>0</v>
      </c>
      <c r="M31" s="67">
        <f t="shared" si="4"/>
        <v>44420</v>
      </c>
      <c r="N31" s="68" t="s">
        <v>85</v>
      </c>
      <c r="O31" s="69">
        <v>0.29166666666666669</v>
      </c>
      <c r="P31" s="69">
        <v>0.33333333333333331</v>
      </c>
      <c r="Q31" s="64">
        <f t="shared" si="5"/>
        <v>4.166666666666663E-2</v>
      </c>
      <c r="R31" s="70">
        <f t="shared" si="6"/>
        <v>44428</v>
      </c>
      <c r="S31" s="65" t="s">
        <v>85</v>
      </c>
      <c r="T31" s="63">
        <v>0.29166666666666669</v>
      </c>
      <c r="U31" s="63">
        <v>0.33333333333333331</v>
      </c>
      <c r="V31" s="64">
        <f t="shared" si="7"/>
        <v>4.166666666666663E-2</v>
      </c>
      <c r="W31" s="71">
        <f t="shared" si="8"/>
        <v>0.12499999999999989</v>
      </c>
    </row>
    <row r="32" spans="1:23" x14ac:dyDescent="0.25">
      <c r="A32" s="1"/>
      <c r="B32" s="1"/>
      <c r="C32" s="105" t="s">
        <v>217</v>
      </c>
      <c r="D32" s="62">
        <v>44414</v>
      </c>
      <c r="E32" s="63">
        <v>0.29166666666666669</v>
      </c>
      <c r="F32" s="63">
        <v>0.33333333333333331</v>
      </c>
      <c r="G32" s="64">
        <f t="shared" si="1"/>
        <v>4.166666666666663E-2</v>
      </c>
      <c r="H32" s="65">
        <f t="shared" si="2"/>
        <v>44415</v>
      </c>
      <c r="I32" s="65" t="s">
        <v>84</v>
      </c>
      <c r="J32" s="66">
        <v>0.29166666666666669</v>
      </c>
      <c r="K32" s="66">
        <v>0.33333333333333331</v>
      </c>
      <c r="L32" s="64">
        <f t="shared" si="3"/>
        <v>0</v>
      </c>
      <c r="M32" s="67">
        <f t="shared" si="4"/>
        <v>44421</v>
      </c>
      <c r="N32" s="68" t="s">
        <v>85</v>
      </c>
      <c r="O32" s="69">
        <v>0.29166666666666669</v>
      </c>
      <c r="P32" s="69">
        <v>0.33333333333333331</v>
      </c>
      <c r="Q32" s="64">
        <f t="shared" si="5"/>
        <v>4.166666666666663E-2</v>
      </c>
      <c r="R32" s="70">
        <f t="shared" si="6"/>
        <v>44429</v>
      </c>
      <c r="S32" s="65" t="s">
        <v>85</v>
      </c>
      <c r="T32" s="63">
        <v>0.29166666666666669</v>
      </c>
      <c r="U32" s="63">
        <v>0.33333333333333331</v>
      </c>
      <c r="V32" s="64">
        <f t="shared" si="7"/>
        <v>4.166666666666663E-2</v>
      </c>
      <c r="W32" s="71">
        <f t="shared" si="8"/>
        <v>0.12499999999999989</v>
      </c>
    </row>
    <row r="33" spans="1:23" x14ac:dyDescent="0.25">
      <c r="A33" s="1"/>
      <c r="B33" s="1"/>
      <c r="C33" s="105" t="s">
        <v>218</v>
      </c>
      <c r="D33" s="62">
        <v>44415</v>
      </c>
      <c r="E33" s="63">
        <v>0.29166666666666669</v>
      </c>
      <c r="F33" s="63">
        <v>0.33333333333333331</v>
      </c>
      <c r="G33" s="64">
        <f t="shared" si="1"/>
        <v>4.166666666666663E-2</v>
      </c>
      <c r="H33" s="65">
        <f t="shared" si="2"/>
        <v>44416</v>
      </c>
      <c r="I33" s="65" t="s">
        <v>84</v>
      </c>
      <c r="J33" s="66">
        <v>0.29166666666666669</v>
      </c>
      <c r="K33" s="66">
        <v>0.33333333333333331</v>
      </c>
      <c r="L33" s="64">
        <f t="shared" si="3"/>
        <v>0</v>
      </c>
      <c r="M33" s="67">
        <f t="shared" si="4"/>
        <v>44422</v>
      </c>
      <c r="N33" s="68" t="s">
        <v>85</v>
      </c>
      <c r="O33" s="69">
        <v>0.29166666666666669</v>
      </c>
      <c r="P33" s="69">
        <v>0.33333333333333331</v>
      </c>
      <c r="Q33" s="64">
        <f t="shared" si="5"/>
        <v>4.166666666666663E-2</v>
      </c>
      <c r="R33" s="70">
        <f t="shared" si="6"/>
        <v>44430</v>
      </c>
      <c r="S33" s="65" t="s">
        <v>85</v>
      </c>
      <c r="T33" s="63">
        <v>0.29166666666666669</v>
      </c>
      <c r="U33" s="63">
        <v>0.33333333333333331</v>
      </c>
      <c r="V33" s="64">
        <f t="shared" si="7"/>
        <v>4.166666666666663E-2</v>
      </c>
      <c r="W33" s="71">
        <f t="shared" si="8"/>
        <v>0.12499999999999989</v>
      </c>
    </row>
    <row r="34" spans="1:23" x14ac:dyDescent="0.25">
      <c r="A34" s="1"/>
      <c r="B34" s="1"/>
      <c r="C34" s="105" t="s">
        <v>219</v>
      </c>
      <c r="D34" s="62">
        <v>44416</v>
      </c>
      <c r="E34" s="63">
        <v>0.29166666666666669</v>
      </c>
      <c r="F34" s="63">
        <v>0.33333333333333331</v>
      </c>
      <c r="G34" s="64">
        <f t="shared" si="1"/>
        <v>4.166666666666663E-2</v>
      </c>
      <c r="H34" s="65">
        <f t="shared" si="2"/>
        <v>44417</v>
      </c>
      <c r="I34" s="65" t="s">
        <v>84</v>
      </c>
      <c r="J34" s="66">
        <v>0.29166666666666669</v>
      </c>
      <c r="K34" s="66">
        <v>0.33333333333333331</v>
      </c>
      <c r="L34" s="64">
        <f t="shared" si="3"/>
        <v>0</v>
      </c>
      <c r="M34" s="67">
        <f t="shared" si="4"/>
        <v>44423</v>
      </c>
      <c r="N34" s="68" t="s">
        <v>85</v>
      </c>
      <c r="O34" s="69">
        <v>0.29166666666666669</v>
      </c>
      <c r="P34" s="69">
        <v>0.33333333333333331</v>
      </c>
      <c r="Q34" s="64">
        <f t="shared" si="5"/>
        <v>4.166666666666663E-2</v>
      </c>
      <c r="R34" s="70">
        <f t="shared" si="6"/>
        <v>44431</v>
      </c>
      <c r="S34" s="65" t="s">
        <v>85</v>
      </c>
      <c r="T34" s="63">
        <v>0.29166666666666669</v>
      </c>
      <c r="U34" s="63">
        <v>0.33333333333333331</v>
      </c>
      <c r="V34" s="64">
        <f t="shared" si="7"/>
        <v>4.166666666666663E-2</v>
      </c>
      <c r="W34" s="71">
        <f t="shared" si="8"/>
        <v>0.12499999999999989</v>
      </c>
    </row>
    <row r="35" spans="1:23" x14ac:dyDescent="0.25">
      <c r="A35" s="1"/>
      <c r="B35" s="1"/>
      <c r="C35" s="105" t="s">
        <v>220</v>
      </c>
      <c r="D35" s="62">
        <v>44417</v>
      </c>
      <c r="E35" s="63">
        <v>0.29166666666666669</v>
      </c>
      <c r="F35" s="63">
        <v>0.33333333333333331</v>
      </c>
      <c r="G35" s="64">
        <f t="shared" si="1"/>
        <v>4.166666666666663E-2</v>
      </c>
      <c r="H35" s="65">
        <f t="shared" si="2"/>
        <v>44418</v>
      </c>
      <c r="I35" s="65" t="s">
        <v>84</v>
      </c>
      <c r="J35" s="66">
        <v>0.29166666666666669</v>
      </c>
      <c r="K35" s="66">
        <v>0.33333333333333331</v>
      </c>
      <c r="L35" s="64">
        <f t="shared" si="3"/>
        <v>0</v>
      </c>
      <c r="M35" s="67">
        <f t="shared" si="4"/>
        <v>44424</v>
      </c>
      <c r="N35" s="68" t="s">
        <v>85</v>
      </c>
      <c r="O35" s="69">
        <v>0.29166666666666669</v>
      </c>
      <c r="P35" s="69">
        <v>0.33333333333333331</v>
      </c>
      <c r="Q35" s="64">
        <f t="shared" si="5"/>
        <v>4.166666666666663E-2</v>
      </c>
      <c r="R35" s="70">
        <f t="shared" si="6"/>
        <v>44432</v>
      </c>
      <c r="S35" s="65" t="s">
        <v>85</v>
      </c>
      <c r="T35" s="63">
        <v>0.29166666666666669</v>
      </c>
      <c r="U35" s="63">
        <v>0.33333333333333331</v>
      </c>
      <c r="V35" s="64">
        <f t="shared" si="7"/>
        <v>4.166666666666663E-2</v>
      </c>
      <c r="W35" s="71">
        <f t="shared" si="8"/>
        <v>0.12499999999999989</v>
      </c>
    </row>
    <row r="36" spans="1:23" x14ac:dyDescent="0.25">
      <c r="A36" s="1"/>
      <c r="B36" s="1"/>
      <c r="C36" s="105" t="s">
        <v>221</v>
      </c>
      <c r="D36" s="62">
        <v>44418</v>
      </c>
      <c r="E36" s="63">
        <v>0.29166666666666669</v>
      </c>
      <c r="F36" s="63">
        <v>0.33333333333333331</v>
      </c>
      <c r="G36" s="64">
        <f t="shared" si="1"/>
        <v>4.166666666666663E-2</v>
      </c>
      <c r="H36" s="65">
        <f t="shared" si="2"/>
        <v>44419</v>
      </c>
      <c r="I36" s="65" t="s">
        <v>84</v>
      </c>
      <c r="J36" s="66">
        <v>0.29166666666666669</v>
      </c>
      <c r="K36" s="66">
        <v>0.33333333333333331</v>
      </c>
      <c r="L36" s="64">
        <f t="shared" si="3"/>
        <v>0</v>
      </c>
      <c r="M36" s="67">
        <f t="shared" si="4"/>
        <v>44425</v>
      </c>
      <c r="N36" s="68" t="s">
        <v>85</v>
      </c>
      <c r="O36" s="69">
        <v>0.29166666666666669</v>
      </c>
      <c r="P36" s="69">
        <v>0.33333333333333331</v>
      </c>
      <c r="Q36" s="64">
        <f t="shared" si="5"/>
        <v>4.166666666666663E-2</v>
      </c>
      <c r="R36" s="70">
        <f t="shared" si="6"/>
        <v>44433</v>
      </c>
      <c r="S36" s="65" t="s">
        <v>85</v>
      </c>
      <c r="T36" s="63">
        <v>0.29166666666666669</v>
      </c>
      <c r="U36" s="63">
        <v>0.33333333333333331</v>
      </c>
      <c r="V36" s="64">
        <f t="shared" si="7"/>
        <v>4.166666666666663E-2</v>
      </c>
      <c r="W36" s="71">
        <f t="shared" si="8"/>
        <v>0.12499999999999989</v>
      </c>
    </row>
    <row r="37" spans="1:23" x14ac:dyDescent="0.25">
      <c r="A37" s="1"/>
      <c r="B37" s="1"/>
      <c r="C37" s="105" t="s">
        <v>222</v>
      </c>
      <c r="D37" s="62">
        <v>44419</v>
      </c>
      <c r="E37" s="63">
        <v>0.29166666666666669</v>
      </c>
      <c r="F37" s="63">
        <v>0.33333333333333331</v>
      </c>
      <c r="G37" s="64">
        <f t="shared" si="1"/>
        <v>4.166666666666663E-2</v>
      </c>
      <c r="H37" s="65">
        <f t="shared" si="2"/>
        <v>44420</v>
      </c>
      <c r="I37" s="65" t="s">
        <v>84</v>
      </c>
      <c r="J37" s="66">
        <v>0.29166666666666669</v>
      </c>
      <c r="K37" s="66">
        <v>0.33333333333333331</v>
      </c>
      <c r="L37" s="64">
        <f t="shared" si="3"/>
        <v>0</v>
      </c>
      <c r="M37" s="67">
        <f t="shared" si="4"/>
        <v>44426</v>
      </c>
      <c r="N37" s="68" t="s">
        <v>85</v>
      </c>
      <c r="O37" s="69">
        <v>0.29166666666666669</v>
      </c>
      <c r="P37" s="69">
        <v>0.33333333333333331</v>
      </c>
      <c r="Q37" s="64">
        <f t="shared" si="5"/>
        <v>4.166666666666663E-2</v>
      </c>
      <c r="R37" s="70">
        <f t="shared" si="6"/>
        <v>44434</v>
      </c>
      <c r="S37" s="65" t="s">
        <v>85</v>
      </c>
      <c r="T37" s="63">
        <v>0.29166666666666669</v>
      </c>
      <c r="U37" s="63">
        <v>0.33333333333333331</v>
      </c>
      <c r="V37" s="64">
        <f t="shared" si="7"/>
        <v>4.166666666666663E-2</v>
      </c>
      <c r="W37" s="71">
        <f t="shared" si="8"/>
        <v>0.12499999999999989</v>
      </c>
    </row>
    <row r="38" spans="1:23" ht="30" x14ac:dyDescent="0.25">
      <c r="A38" s="1"/>
      <c r="B38" s="1"/>
      <c r="C38" s="105" t="s">
        <v>223</v>
      </c>
      <c r="D38" s="62">
        <v>44420</v>
      </c>
      <c r="E38" s="63">
        <v>0.29166666666666669</v>
      </c>
      <c r="F38" s="63">
        <v>0.33333333333333331</v>
      </c>
      <c r="G38" s="64">
        <f t="shared" si="1"/>
        <v>4.166666666666663E-2</v>
      </c>
      <c r="H38" s="65">
        <f t="shared" si="2"/>
        <v>44421</v>
      </c>
      <c r="I38" s="65" t="s">
        <v>84</v>
      </c>
      <c r="J38" s="66">
        <v>0.29166666666666669</v>
      </c>
      <c r="K38" s="66">
        <v>0.33333333333333331</v>
      </c>
      <c r="L38" s="64">
        <f t="shared" si="3"/>
        <v>0</v>
      </c>
      <c r="M38" s="67">
        <f t="shared" si="4"/>
        <v>44427</v>
      </c>
      <c r="N38" s="68" t="s">
        <v>85</v>
      </c>
      <c r="O38" s="69">
        <v>0.29166666666666669</v>
      </c>
      <c r="P38" s="69">
        <v>0.33333333333333331</v>
      </c>
      <c r="Q38" s="64">
        <f t="shared" si="5"/>
        <v>4.166666666666663E-2</v>
      </c>
      <c r="R38" s="70">
        <f t="shared" si="6"/>
        <v>44435</v>
      </c>
      <c r="S38" s="65" t="s">
        <v>85</v>
      </c>
      <c r="T38" s="63">
        <v>0.29166666666666669</v>
      </c>
      <c r="U38" s="63">
        <v>0.33333333333333331</v>
      </c>
      <c r="V38" s="64">
        <f t="shared" si="7"/>
        <v>4.166666666666663E-2</v>
      </c>
      <c r="W38" s="71">
        <f t="shared" si="8"/>
        <v>0.12499999999999989</v>
      </c>
    </row>
    <row r="39" spans="1:23" x14ac:dyDescent="0.25">
      <c r="A39" s="1"/>
      <c r="B39" s="1"/>
      <c r="C39" s="105" t="s">
        <v>224</v>
      </c>
      <c r="D39" s="62">
        <v>44421</v>
      </c>
      <c r="E39" s="63">
        <v>0.29166666666666669</v>
      </c>
      <c r="F39" s="63">
        <v>0.33333333333333331</v>
      </c>
      <c r="G39" s="64">
        <f t="shared" si="1"/>
        <v>4.166666666666663E-2</v>
      </c>
      <c r="H39" s="65">
        <f t="shared" si="2"/>
        <v>44422</v>
      </c>
      <c r="I39" s="65" t="s">
        <v>84</v>
      </c>
      <c r="J39" s="66">
        <v>0.29166666666666669</v>
      </c>
      <c r="K39" s="66">
        <v>0.33333333333333331</v>
      </c>
      <c r="L39" s="64">
        <f t="shared" si="3"/>
        <v>0</v>
      </c>
      <c r="M39" s="67">
        <f t="shared" si="4"/>
        <v>44428</v>
      </c>
      <c r="N39" s="68" t="s">
        <v>85</v>
      </c>
      <c r="O39" s="69">
        <v>0.29166666666666669</v>
      </c>
      <c r="P39" s="69">
        <v>0.33333333333333331</v>
      </c>
      <c r="Q39" s="64">
        <f t="shared" si="5"/>
        <v>4.166666666666663E-2</v>
      </c>
      <c r="R39" s="70">
        <f t="shared" si="6"/>
        <v>44436</v>
      </c>
      <c r="S39" s="65" t="s">
        <v>85</v>
      </c>
      <c r="T39" s="63">
        <v>0.29166666666666669</v>
      </c>
      <c r="U39" s="63">
        <v>0.33333333333333331</v>
      </c>
      <c r="V39" s="64">
        <f t="shared" si="7"/>
        <v>4.166666666666663E-2</v>
      </c>
      <c r="W39" s="71">
        <f t="shared" si="8"/>
        <v>0.12499999999999989</v>
      </c>
    </row>
    <row r="40" spans="1:23" ht="30" x14ac:dyDescent="0.25">
      <c r="A40" s="1"/>
      <c r="B40" s="1"/>
      <c r="C40" s="105" t="s">
        <v>225</v>
      </c>
      <c r="D40" s="62">
        <v>44422</v>
      </c>
      <c r="E40" s="63">
        <v>0.29166666666666669</v>
      </c>
      <c r="F40" s="63">
        <v>0.33333333333333331</v>
      </c>
      <c r="G40" s="64">
        <f t="shared" si="1"/>
        <v>4.166666666666663E-2</v>
      </c>
      <c r="H40" s="65">
        <f t="shared" si="2"/>
        <v>44423</v>
      </c>
      <c r="I40" s="65" t="s">
        <v>84</v>
      </c>
      <c r="J40" s="66">
        <v>0.29166666666666669</v>
      </c>
      <c r="K40" s="66">
        <v>0.33333333333333331</v>
      </c>
      <c r="L40" s="64">
        <f t="shared" si="3"/>
        <v>0</v>
      </c>
      <c r="M40" s="67">
        <f t="shared" si="4"/>
        <v>44429</v>
      </c>
      <c r="N40" s="68" t="s">
        <v>85</v>
      </c>
      <c r="O40" s="69">
        <v>0.29166666666666669</v>
      </c>
      <c r="P40" s="69">
        <v>0.33333333333333331</v>
      </c>
      <c r="Q40" s="64">
        <f t="shared" si="5"/>
        <v>4.166666666666663E-2</v>
      </c>
      <c r="R40" s="70">
        <f t="shared" si="6"/>
        <v>44437</v>
      </c>
      <c r="S40" s="65" t="s">
        <v>85</v>
      </c>
      <c r="T40" s="63">
        <v>0.29166666666666669</v>
      </c>
      <c r="U40" s="63">
        <v>0.33333333333333331</v>
      </c>
      <c r="V40" s="64">
        <f t="shared" si="7"/>
        <v>4.166666666666663E-2</v>
      </c>
      <c r="W40" s="71">
        <f t="shared" si="8"/>
        <v>0.12499999999999989</v>
      </c>
    </row>
    <row r="41" spans="1:23" x14ac:dyDescent="0.25">
      <c r="A41" s="1"/>
      <c r="B41" s="1"/>
      <c r="C41" s="105" t="s">
        <v>226</v>
      </c>
      <c r="D41" s="62">
        <v>44423</v>
      </c>
      <c r="E41" s="63">
        <v>0.29166666666666669</v>
      </c>
      <c r="F41" s="63">
        <v>0.33333333333333331</v>
      </c>
      <c r="G41" s="64">
        <f t="shared" si="1"/>
        <v>4.166666666666663E-2</v>
      </c>
      <c r="H41" s="65">
        <f t="shared" si="2"/>
        <v>44424</v>
      </c>
      <c r="I41" s="65" t="s">
        <v>84</v>
      </c>
      <c r="J41" s="66">
        <v>0.29166666666666669</v>
      </c>
      <c r="K41" s="66">
        <v>0.33333333333333331</v>
      </c>
      <c r="L41" s="64">
        <f t="shared" si="3"/>
        <v>0</v>
      </c>
      <c r="M41" s="67">
        <f t="shared" si="4"/>
        <v>44430</v>
      </c>
      <c r="N41" s="68" t="s">
        <v>85</v>
      </c>
      <c r="O41" s="69">
        <v>0.29166666666666669</v>
      </c>
      <c r="P41" s="69">
        <v>0.33333333333333331</v>
      </c>
      <c r="Q41" s="64">
        <f t="shared" si="5"/>
        <v>4.166666666666663E-2</v>
      </c>
      <c r="R41" s="70">
        <f t="shared" si="6"/>
        <v>44438</v>
      </c>
      <c r="S41" s="65" t="s">
        <v>85</v>
      </c>
      <c r="T41" s="63">
        <v>0.29166666666666669</v>
      </c>
      <c r="U41" s="63">
        <v>0.33333333333333331</v>
      </c>
      <c r="V41" s="64">
        <f t="shared" si="7"/>
        <v>4.166666666666663E-2</v>
      </c>
      <c r="W41" s="71">
        <f t="shared" si="8"/>
        <v>0.12499999999999989</v>
      </c>
    </row>
    <row r="42" spans="1:23" ht="30" x14ac:dyDescent="0.25">
      <c r="A42" s="1"/>
      <c r="B42" s="1"/>
      <c r="C42" s="105" t="s">
        <v>227</v>
      </c>
      <c r="D42" s="62">
        <v>44424</v>
      </c>
      <c r="E42" s="63">
        <v>0.29166666666666669</v>
      </c>
      <c r="F42" s="63">
        <v>0.33333333333333331</v>
      </c>
      <c r="G42" s="64">
        <f t="shared" si="1"/>
        <v>4.166666666666663E-2</v>
      </c>
      <c r="H42" s="65">
        <f t="shared" si="2"/>
        <v>44425</v>
      </c>
      <c r="I42" s="65" t="s">
        <v>84</v>
      </c>
      <c r="J42" s="66">
        <v>0.29166666666666669</v>
      </c>
      <c r="K42" s="66">
        <v>0.33333333333333331</v>
      </c>
      <c r="L42" s="64">
        <f t="shared" si="3"/>
        <v>0</v>
      </c>
      <c r="M42" s="67">
        <f t="shared" si="4"/>
        <v>44431</v>
      </c>
      <c r="N42" s="68" t="s">
        <v>85</v>
      </c>
      <c r="O42" s="69">
        <v>0.29166666666666669</v>
      </c>
      <c r="P42" s="69">
        <v>0.33333333333333331</v>
      </c>
      <c r="Q42" s="64">
        <f t="shared" si="5"/>
        <v>4.166666666666663E-2</v>
      </c>
      <c r="R42" s="70">
        <f t="shared" si="6"/>
        <v>44439</v>
      </c>
      <c r="S42" s="65" t="s">
        <v>85</v>
      </c>
      <c r="T42" s="63">
        <v>0.29166666666666669</v>
      </c>
      <c r="U42" s="63">
        <v>0.33333333333333331</v>
      </c>
      <c r="V42" s="64">
        <f t="shared" si="7"/>
        <v>4.166666666666663E-2</v>
      </c>
      <c r="W42" s="71">
        <f t="shared" si="8"/>
        <v>0.12499999999999989</v>
      </c>
    </row>
    <row r="43" spans="1:23" x14ac:dyDescent="0.25">
      <c r="A43" s="1"/>
      <c r="B43" s="1"/>
      <c r="C43" s="105" t="s">
        <v>228</v>
      </c>
      <c r="D43" s="62">
        <v>44425</v>
      </c>
      <c r="E43" s="63">
        <v>0.29166666666666669</v>
      </c>
      <c r="F43" s="63">
        <v>0.33333333333333331</v>
      </c>
      <c r="G43" s="64">
        <f t="shared" si="1"/>
        <v>4.166666666666663E-2</v>
      </c>
      <c r="H43" s="65">
        <f t="shared" si="2"/>
        <v>44426</v>
      </c>
      <c r="I43" s="65" t="s">
        <v>84</v>
      </c>
      <c r="J43" s="66">
        <v>0.29166666666666669</v>
      </c>
      <c r="K43" s="66">
        <v>0.33333333333333331</v>
      </c>
      <c r="L43" s="64">
        <f t="shared" si="3"/>
        <v>0</v>
      </c>
      <c r="M43" s="67">
        <f t="shared" si="4"/>
        <v>44432</v>
      </c>
      <c r="N43" s="68" t="s">
        <v>85</v>
      </c>
      <c r="O43" s="69">
        <v>0.29166666666666669</v>
      </c>
      <c r="P43" s="69">
        <v>0.33333333333333331</v>
      </c>
      <c r="Q43" s="64">
        <f t="shared" si="5"/>
        <v>4.166666666666663E-2</v>
      </c>
      <c r="R43" s="70">
        <f t="shared" si="6"/>
        <v>44440</v>
      </c>
      <c r="S43" s="65" t="s">
        <v>85</v>
      </c>
      <c r="T43" s="63">
        <v>0.29166666666666669</v>
      </c>
      <c r="U43" s="63">
        <v>0.33333333333333331</v>
      </c>
      <c r="V43" s="64">
        <f t="shared" si="7"/>
        <v>4.166666666666663E-2</v>
      </c>
      <c r="W43" s="71">
        <f t="shared" si="8"/>
        <v>0.12499999999999989</v>
      </c>
    </row>
    <row r="44" spans="1:23" x14ac:dyDescent="0.25">
      <c r="A44" s="1"/>
      <c r="B44" s="1"/>
      <c r="C44" s="105" t="s">
        <v>229</v>
      </c>
      <c r="D44" s="62">
        <v>44426</v>
      </c>
      <c r="E44" s="63">
        <v>0.29166666666666669</v>
      </c>
      <c r="F44" s="63">
        <v>0.33333333333333331</v>
      </c>
      <c r="G44" s="64">
        <f t="shared" si="1"/>
        <v>4.166666666666663E-2</v>
      </c>
      <c r="H44" s="65">
        <f t="shared" si="2"/>
        <v>44427</v>
      </c>
      <c r="I44" s="65" t="s">
        <v>84</v>
      </c>
      <c r="J44" s="66">
        <v>0.29166666666666669</v>
      </c>
      <c r="K44" s="66">
        <v>0.33333333333333331</v>
      </c>
      <c r="L44" s="64">
        <f t="shared" si="3"/>
        <v>0</v>
      </c>
      <c r="M44" s="67">
        <f t="shared" si="4"/>
        <v>44433</v>
      </c>
      <c r="N44" s="68" t="s">
        <v>85</v>
      </c>
      <c r="O44" s="69">
        <v>0.29166666666666669</v>
      </c>
      <c r="P44" s="69">
        <v>0.33333333333333331</v>
      </c>
      <c r="Q44" s="64">
        <f t="shared" si="5"/>
        <v>4.166666666666663E-2</v>
      </c>
      <c r="R44" s="70">
        <f t="shared" si="6"/>
        <v>44441</v>
      </c>
      <c r="S44" s="65" t="s">
        <v>85</v>
      </c>
      <c r="T44" s="63">
        <v>0.29166666666666669</v>
      </c>
      <c r="U44" s="63">
        <v>0.33333333333333331</v>
      </c>
      <c r="V44" s="64">
        <f t="shared" si="7"/>
        <v>4.166666666666663E-2</v>
      </c>
      <c r="W44" s="71">
        <f t="shared" si="8"/>
        <v>0.12499999999999989</v>
      </c>
    </row>
    <row r="45" spans="1:23" x14ac:dyDescent="0.25">
      <c r="A45" s="1"/>
      <c r="B45" s="1"/>
      <c r="C45" s="105" t="s">
        <v>230</v>
      </c>
      <c r="D45" s="62">
        <v>44427</v>
      </c>
      <c r="E45" s="63">
        <v>0.29166666666666669</v>
      </c>
      <c r="F45" s="63">
        <v>0.33333333333333331</v>
      </c>
      <c r="G45" s="64">
        <f t="shared" si="1"/>
        <v>4.166666666666663E-2</v>
      </c>
      <c r="H45" s="65">
        <f t="shared" si="2"/>
        <v>44428</v>
      </c>
      <c r="I45" s="65" t="s">
        <v>84</v>
      </c>
      <c r="J45" s="66">
        <v>0.29166666666666669</v>
      </c>
      <c r="K45" s="66">
        <v>0.33333333333333331</v>
      </c>
      <c r="L45" s="64">
        <f t="shared" si="3"/>
        <v>0</v>
      </c>
      <c r="M45" s="67">
        <f t="shared" si="4"/>
        <v>44434</v>
      </c>
      <c r="N45" s="68" t="s">
        <v>85</v>
      </c>
      <c r="O45" s="69">
        <v>0.29166666666666669</v>
      </c>
      <c r="P45" s="69">
        <v>0.33333333333333331</v>
      </c>
      <c r="Q45" s="64">
        <f t="shared" si="5"/>
        <v>4.166666666666663E-2</v>
      </c>
      <c r="R45" s="70">
        <f t="shared" si="6"/>
        <v>44442</v>
      </c>
      <c r="S45" s="65" t="s">
        <v>85</v>
      </c>
      <c r="T45" s="63">
        <v>0.29166666666666669</v>
      </c>
      <c r="U45" s="63">
        <v>0.33333333333333331</v>
      </c>
      <c r="V45" s="64">
        <f t="shared" si="7"/>
        <v>4.166666666666663E-2</v>
      </c>
      <c r="W45" s="71">
        <f t="shared" si="8"/>
        <v>0.12499999999999989</v>
      </c>
    </row>
    <row r="46" spans="1:23" ht="30" x14ac:dyDescent="0.25">
      <c r="A46" s="1"/>
      <c r="B46" s="1"/>
      <c r="C46" s="105" t="s">
        <v>231</v>
      </c>
      <c r="D46" s="62">
        <v>44428</v>
      </c>
      <c r="E46" s="63">
        <v>0.29166666666666669</v>
      </c>
      <c r="F46" s="63">
        <v>0.33333333333333331</v>
      </c>
      <c r="G46" s="64">
        <f t="shared" si="1"/>
        <v>4.166666666666663E-2</v>
      </c>
      <c r="H46" s="65">
        <f t="shared" si="2"/>
        <v>44429</v>
      </c>
      <c r="I46" s="65" t="s">
        <v>84</v>
      </c>
      <c r="J46" s="66">
        <v>0.29166666666666669</v>
      </c>
      <c r="K46" s="66">
        <v>0.33333333333333331</v>
      </c>
      <c r="L46" s="64">
        <f t="shared" si="3"/>
        <v>0</v>
      </c>
      <c r="M46" s="67">
        <f t="shared" si="4"/>
        <v>44435</v>
      </c>
      <c r="N46" s="68" t="s">
        <v>85</v>
      </c>
      <c r="O46" s="69">
        <v>0.29166666666666669</v>
      </c>
      <c r="P46" s="69">
        <v>0.33333333333333331</v>
      </c>
      <c r="Q46" s="64">
        <f t="shared" si="5"/>
        <v>4.166666666666663E-2</v>
      </c>
      <c r="R46" s="70">
        <f t="shared" si="6"/>
        <v>44443</v>
      </c>
      <c r="S46" s="65" t="s">
        <v>85</v>
      </c>
      <c r="T46" s="63">
        <v>0.29166666666666669</v>
      </c>
      <c r="U46" s="63">
        <v>0.33333333333333331</v>
      </c>
      <c r="V46" s="64">
        <f t="shared" si="7"/>
        <v>4.166666666666663E-2</v>
      </c>
      <c r="W46" s="71">
        <f t="shared" si="8"/>
        <v>0.12499999999999989</v>
      </c>
    </row>
    <row r="47" spans="1:23" x14ac:dyDescent="0.25">
      <c r="A47" s="1"/>
      <c r="B47" s="1"/>
      <c r="C47" s="105" t="s">
        <v>232</v>
      </c>
      <c r="D47" s="62">
        <v>44429</v>
      </c>
      <c r="E47" s="63">
        <v>0.29166666666666669</v>
      </c>
      <c r="F47" s="63">
        <v>0.33333333333333331</v>
      </c>
      <c r="G47" s="64">
        <f t="shared" si="1"/>
        <v>4.166666666666663E-2</v>
      </c>
      <c r="H47" s="65">
        <f t="shared" si="2"/>
        <v>44430</v>
      </c>
      <c r="I47" s="65" t="s">
        <v>84</v>
      </c>
      <c r="J47" s="66">
        <v>0.29166666666666669</v>
      </c>
      <c r="K47" s="66">
        <v>0.33333333333333331</v>
      </c>
      <c r="L47" s="64">
        <f t="shared" si="3"/>
        <v>0</v>
      </c>
      <c r="M47" s="67">
        <f t="shared" si="4"/>
        <v>44436</v>
      </c>
      <c r="N47" s="68" t="s">
        <v>85</v>
      </c>
      <c r="O47" s="69">
        <v>0.29166666666666669</v>
      </c>
      <c r="P47" s="69">
        <v>0.33333333333333331</v>
      </c>
      <c r="Q47" s="64">
        <f t="shared" si="5"/>
        <v>4.166666666666663E-2</v>
      </c>
      <c r="R47" s="70">
        <f t="shared" si="6"/>
        <v>44444</v>
      </c>
      <c r="S47" s="65" t="s">
        <v>85</v>
      </c>
      <c r="T47" s="63">
        <v>0.29166666666666669</v>
      </c>
      <c r="U47" s="63">
        <v>0.33333333333333331</v>
      </c>
      <c r="V47" s="64">
        <f t="shared" si="7"/>
        <v>4.166666666666663E-2</v>
      </c>
      <c r="W47" s="71">
        <f t="shared" si="8"/>
        <v>0.12499999999999989</v>
      </c>
    </row>
    <row r="48" spans="1:23" x14ac:dyDescent="0.25">
      <c r="A48" s="1"/>
      <c r="B48" s="1"/>
      <c r="C48" s="106" t="s">
        <v>233</v>
      </c>
      <c r="D48" s="62">
        <v>44430</v>
      </c>
      <c r="E48" s="63">
        <v>0.29166666666666669</v>
      </c>
      <c r="F48" s="63">
        <v>0.33333333333333331</v>
      </c>
      <c r="G48" s="64">
        <f t="shared" si="1"/>
        <v>4.166666666666663E-2</v>
      </c>
      <c r="H48" s="65">
        <f t="shared" si="2"/>
        <v>44431</v>
      </c>
      <c r="I48" s="65" t="s">
        <v>84</v>
      </c>
      <c r="J48" s="66">
        <v>0.29166666666666669</v>
      </c>
      <c r="K48" s="66">
        <v>0.33333333333333331</v>
      </c>
      <c r="L48" s="64">
        <f t="shared" si="3"/>
        <v>0</v>
      </c>
      <c r="M48" s="67">
        <f t="shared" si="4"/>
        <v>44437</v>
      </c>
      <c r="N48" s="68" t="s">
        <v>85</v>
      </c>
      <c r="O48" s="69">
        <v>0.29166666666666669</v>
      </c>
      <c r="P48" s="69">
        <v>0.33333333333333331</v>
      </c>
      <c r="Q48" s="64">
        <f t="shared" si="5"/>
        <v>4.166666666666663E-2</v>
      </c>
      <c r="R48" s="70">
        <f t="shared" si="6"/>
        <v>44445</v>
      </c>
      <c r="S48" s="65" t="s">
        <v>85</v>
      </c>
      <c r="T48" s="63">
        <v>0.29166666666666669</v>
      </c>
      <c r="U48" s="63">
        <v>0.33333333333333331</v>
      </c>
      <c r="V48" s="64">
        <f t="shared" si="7"/>
        <v>4.166666666666663E-2</v>
      </c>
      <c r="W48" s="71">
        <f t="shared" si="8"/>
        <v>0.12499999999999989</v>
      </c>
    </row>
    <row r="49" spans="1:23" x14ac:dyDescent="0.25">
      <c r="A49" s="1"/>
      <c r="B49" s="1"/>
      <c r="C49" s="102"/>
      <c r="D49" s="62">
        <v>44431</v>
      </c>
      <c r="E49" s="63">
        <v>0.29166666666666669</v>
      </c>
      <c r="F49" s="63">
        <v>0.33333333333333331</v>
      </c>
      <c r="G49" s="64">
        <f t="shared" si="1"/>
        <v>4.166666666666663E-2</v>
      </c>
      <c r="H49" s="65">
        <f t="shared" si="2"/>
        <v>44432</v>
      </c>
      <c r="I49" s="65" t="s">
        <v>84</v>
      </c>
      <c r="J49" s="66">
        <v>0.29166666666666669</v>
      </c>
      <c r="K49" s="66">
        <v>0.33333333333333331</v>
      </c>
      <c r="L49" s="64">
        <f t="shared" si="3"/>
        <v>0</v>
      </c>
      <c r="M49" s="67">
        <f t="shared" si="4"/>
        <v>44438</v>
      </c>
      <c r="N49" s="68" t="s">
        <v>85</v>
      </c>
      <c r="O49" s="69">
        <v>0.29166666666666669</v>
      </c>
      <c r="P49" s="69">
        <v>0.33333333333333331</v>
      </c>
      <c r="Q49" s="64">
        <f t="shared" si="5"/>
        <v>4.166666666666663E-2</v>
      </c>
      <c r="R49" s="70">
        <f t="shared" si="6"/>
        <v>44446</v>
      </c>
      <c r="S49" s="65" t="s">
        <v>85</v>
      </c>
      <c r="T49" s="63">
        <v>0.29166666666666669</v>
      </c>
      <c r="U49" s="63">
        <v>0.33333333333333331</v>
      </c>
      <c r="V49" s="64">
        <f t="shared" si="7"/>
        <v>4.166666666666663E-2</v>
      </c>
      <c r="W49" s="71">
        <f t="shared" si="8"/>
        <v>0.12499999999999989</v>
      </c>
    </row>
    <row r="50" spans="1:23" x14ac:dyDescent="0.25">
      <c r="A50" s="1"/>
      <c r="B50" s="1"/>
      <c r="C50" s="102"/>
      <c r="D50" s="62">
        <v>44432</v>
      </c>
      <c r="E50" s="63">
        <v>0.29166666666666669</v>
      </c>
      <c r="F50" s="63">
        <v>0.33333333333333331</v>
      </c>
      <c r="G50" s="64">
        <f t="shared" si="1"/>
        <v>4.166666666666663E-2</v>
      </c>
      <c r="H50" s="65">
        <f t="shared" si="2"/>
        <v>44433</v>
      </c>
      <c r="I50" s="65" t="s">
        <v>84</v>
      </c>
      <c r="J50" s="66">
        <v>0.29166666666666669</v>
      </c>
      <c r="K50" s="66">
        <v>0.33333333333333331</v>
      </c>
      <c r="L50" s="64">
        <f t="shared" si="3"/>
        <v>0</v>
      </c>
      <c r="M50" s="67">
        <f t="shared" si="4"/>
        <v>44439</v>
      </c>
      <c r="N50" s="68" t="s">
        <v>85</v>
      </c>
      <c r="O50" s="69">
        <v>0.29166666666666669</v>
      </c>
      <c r="P50" s="69">
        <v>0.33333333333333331</v>
      </c>
      <c r="Q50" s="64">
        <f t="shared" si="5"/>
        <v>4.166666666666663E-2</v>
      </c>
      <c r="R50" s="70">
        <f t="shared" si="6"/>
        <v>44447</v>
      </c>
      <c r="S50" s="65" t="s">
        <v>85</v>
      </c>
      <c r="T50" s="63">
        <v>0.29166666666666669</v>
      </c>
      <c r="U50" s="63">
        <v>0.33333333333333331</v>
      </c>
      <c r="V50" s="64">
        <f t="shared" si="7"/>
        <v>4.166666666666663E-2</v>
      </c>
      <c r="W50" s="71">
        <f t="shared" si="8"/>
        <v>0.12499999999999989</v>
      </c>
    </row>
    <row r="51" spans="1:23" x14ac:dyDescent="0.25">
      <c r="A51" s="1"/>
      <c r="B51" s="1"/>
      <c r="C51" s="102"/>
      <c r="D51" s="62">
        <v>44433</v>
      </c>
      <c r="E51" s="63">
        <v>0.29166666666666669</v>
      </c>
      <c r="F51" s="63">
        <v>0.33333333333333331</v>
      </c>
      <c r="G51" s="64">
        <f t="shared" si="1"/>
        <v>4.166666666666663E-2</v>
      </c>
      <c r="H51" s="65">
        <f t="shared" si="2"/>
        <v>44434</v>
      </c>
      <c r="I51" s="65" t="s">
        <v>84</v>
      </c>
      <c r="J51" s="66">
        <v>0.29166666666666669</v>
      </c>
      <c r="K51" s="66">
        <v>0.33333333333333331</v>
      </c>
      <c r="L51" s="64">
        <f t="shared" si="3"/>
        <v>0</v>
      </c>
      <c r="M51" s="67">
        <f t="shared" si="4"/>
        <v>44440</v>
      </c>
      <c r="N51" s="68" t="s">
        <v>85</v>
      </c>
      <c r="O51" s="69">
        <v>0.29166666666666669</v>
      </c>
      <c r="P51" s="69">
        <v>0.33333333333333331</v>
      </c>
      <c r="Q51" s="64">
        <f t="shared" si="5"/>
        <v>4.166666666666663E-2</v>
      </c>
      <c r="R51" s="70">
        <f t="shared" si="6"/>
        <v>44448</v>
      </c>
      <c r="S51" s="65" t="s">
        <v>85</v>
      </c>
      <c r="T51" s="63">
        <v>0.29166666666666669</v>
      </c>
      <c r="U51" s="63">
        <v>0.33333333333333331</v>
      </c>
      <c r="V51" s="64">
        <f t="shared" si="7"/>
        <v>4.166666666666663E-2</v>
      </c>
      <c r="W51" s="71">
        <f t="shared" si="8"/>
        <v>0.12499999999999989</v>
      </c>
    </row>
    <row r="52" spans="1:23" x14ac:dyDescent="0.25">
      <c r="A52" s="1"/>
      <c r="B52" s="1"/>
      <c r="C52" s="102"/>
      <c r="D52" s="62">
        <v>44434</v>
      </c>
      <c r="E52" s="63">
        <v>0.29166666666666669</v>
      </c>
      <c r="F52" s="63">
        <v>0.33333333333333331</v>
      </c>
      <c r="G52" s="64">
        <f t="shared" si="1"/>
        <v>4.166666666666663E-2</v>
      </c>
      <c r="H52" s="65">
        <f t="shared" si="2"/>
        <v>44435</v>
      </c>
      <c r="I52" s="65" t="s">
        <v>84</v>
      </c>
      <c r="J52" s="66">
        <v>0.29166666666666669</v>
      </c>
      <c r="K52" s="66">
        <v>0.33333333333333331</v>
      </c>
      <c r="L52" s="64">
        <f t="shared" si="3"/>
        <v>0</v>
      </c>
      <c r="M52" s="67">
        <f t="shared" si="4"/>
        <v>44441</v>
      </c>
      <c r="N52" s="68" t="s">
        <v>85</v>
      </c>
      <c r="O52" s="69">
        <v>0.29166666666666669</v>
      </c>
      <c r="P52" s="69">
        <v>0.33333333333333331</v>
      </c>
      <c r="Q52" s="64">
        <f t="shared" si="5"/>
        <v>4.166666666666663E-2</v>
      </c>
      <c r="R52" s="70">
        <f t="shared" si="6"/>
        <v>44449</v>
      </c>
      <c r="S52" s="65" t="s">
        <v>85</v>
      </c>
      <c r="T52" s="63">
        <v>0.29166666666666669</v>
      </c>
      <c r="U52" s="63">
        <v>0.33333333333333331</v>
      </c>
      <c r="V52" s="64">
        <f t="shared" si="7"/>
        <v>4.166666666666663E-2</v>
      </c>
      <c r="W52" s="71">
        <f t="shared" si="8"/>
        <v>0.12499999999999989</v>
      </c>
    </row>
    <row r="53" spans="1:23" x14ac:dyDescent="0.25">
      <c r="A53" s="1"/>
      <c r="B53" s="1"/>
      <c r="C53" s="102"/>
      <c r="D53" s="62">
        <v>44435</v>
      </c>
      <c r="E53" s="63">
        <v>0.29166666666666669</v>
      </c>
      <c r="F53" s="63">
        <v>0.33333333333333331</v>
      </c>
      <c r="G53" s="64">
        <f t="shared" si="1"/>
        <v>4.166666666666663E-2</v>
      </c>
      <c r="H53" s="65">
        <f t="shared" si="2"/>
        <v>44436</v>
      </c>
      <c r="I53" s="65" t="s">
        <v>84</v>
      </c>
      <c r="J53" s="66">
        <v>0.29166666666666669</v>
      </c>
      <c r="K53" s="66">
        <v>0.33333333333333331</v>
      </c>
      <c r="L53" s="64">
        <f t="shared" si="3"/>
        <v>0</v>
      </c>
      <c r="M53" s="67">
        <f t="shared" si="4"/>
        <v>44442</v>
      </c>
      <c r="N53" s="68" t="s">
        <v>85</v>
      </c>
      <c r="O53" s="69">
        <v>0.29166666666666669</v>
      </c>
      <c r="P53" s="69">
        <v>0.33333333333333331</v>
      </c>
      <c r="Q53" s="64">
        <f t="shared" si="5"/>
        <v>4.166666666666663E-2</v>
      </c>
      <c r="R53" s="70">
        <f t="shared" si="6"/>
        <v>44450</v>
      </c>
      <c r="S53" s="65" t="s">
        <v>85</v>
      </c>
      <c r="T53" s="63">
        <v>0.29166666666666669</v>
      </c>
      <c r="U53" s="63">
        <v>0.33333333333333331</v>
      </c>
      <c r="V53" s="64">
        <f t="shared" si="7"/>
        <v>4.166666666666663E-2</v>
      </c>
      <c r="W53" s="71">
        <f t="shared" si="8"/>
        <v>0.12499999999999989</v>
      </c>
    </row>
    <row r="54" spans="1:23" ht="15.75" thickBot="1" x14ac:dyDescent="0.3">
      <c r="A54" s="1"/>
      <c r="B54" s="1"/>
      <c r="C54" s="103"/>
      <c r="D54" s="62">
        <v>44436</v>
      </c>
      <c r="E54" s="63">
        <v>0.29166666666666669</v>
      </c>
      <c r="F54" s="63">
        <v>0.33333333333333331</v>
      </c>
      <c r="G54" s="64">
        <f t="shared" si="1"/>
        <v>4.166666666666663E-2</v>
      </c>
      <c r="H54" s="65">
        <f t="shared" si="2"/>
        <v>44437</v>
      </c>
      <c r="I54" s="65" t="s">
        <v>84</v>
      </c>
      <c r="J54" s="66">
        <v>0.29166666666666669</v>
      </c>
      <c r="K54" s="66">
        <v>0.33333333333333331</v>
      </c>
      <c r="L54" s="64">
        <f t="shared" si="3"/>
        <v>0</v>
      </c>
      <c r="M54" s="67">
        <f t="shared" si="4"/>
        <v>44443</v>
      </c>
      <c r="N54" s="68" t="s">
        <v>85</v>
      </c>
      <c r="O54" s="69">
        <v>0.29166666666666669</v>
      </c>
      <c r="P54" s="69">
        <v>0.33333333333333331</v>
      </c>
      <c r="Q54" s="64">
        <f t="shared" si="5"/>
        <v>4.166666666666663E-2</v>
      </c>
      <c r="R54" s="70">
        <f t="shared" si="6"/>
        <v>44451</v>
      </c>
      <c r="S54" s="65" t="s">
        <v>85</v>
      </c>
      <c r="T54" s="63">
        <v>0.29166666666666669</v>
      </c>
      <c r="U54" s="63">
        <v>0.33333333333333331</v>
      </c>
      <c r="V54" s="64">
        <f t="shared" si="7"/>
        <v>4.166666666666663E-2</v>
      </c>
      <c r="W54" s="71">
        <f t="shared" si="8"/>
        <v>0.12499999999999989</v>
      </c>
    </row>
    <row r="55" spans="1:23" ht="15.75" thickBot="1" x14ac:dyDescent="0.3">
      <c r="C55" s="98" t="s">
        <v>86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23" x14ac:dyDescent="0.25"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</row>
    <row r="57" spans="1:23" x14ac:dyDescent="0.25"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4"/>
    </row>
    <row r="58" spans="1:23" x14ac:dyDescent="0.25"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4"/>
    </row>
    <row r="59" spans="1:23" x14ac:dyDescent="0.25"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4"/>
    </row>
    <row r="60" spans="1:23" ht="15.75" thickBot="1" x14ac:dyDescent="0.3"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7"/>
    </row>
  </sheetData>
  <sheetProtection algorithmName="SHA-512" hashValue="1t9Fb1RVsEyTwzZ2F2csoulf4lczNObYWN3VgDtHMs6s0YJaxEY6Rd7g9IvNnUlHsUW6Jls+3PrSC9xBGNMjSg==" saltValue="nKeCoN8xSg0kAgTgX1jBcg==" spinCount="100000" sheet="1" selectLockedCells="1"/>
  <mergeCells count="2">
    <mergeCell ref="C55:Q55"/>
    <mergeCell ref="C56:Q60"/>
  </mergeCells>
  <dataValidations disablePrompts="1" count="1">
    <dataValidation type="list" allowBlank="1" showInputMessage="1" showErrorMessage="1" sqref="S7:S54 N7:N54 I7:I54" xr:uid="{00000000-0002-0000-0800-000000000000}">
      <formula1>"Sim, Não"</formula1>
    </dataValidation>
  </dataValidations>
  <hyperlinks>
    <hyperlink ref="A14:B14" location="'D9'!B15" display="'D9'!B15" xr:uid="{F531D333-6688-4B38-8A73-E13F410F2130}"/>
    <hyperlink ref="A13:B13" location="'D9'!B14" display="'D9'!B14" xr:uid="{50D2497A-EA14-4E33-9D59-17CAAB4D1B05}"/>
    <hyperlink ref="A12:B12" location="'D7'!B13" display="'D7'!B13" xr:uid="{4B8DC7A9-BD2C-4887-B6AD-39AF0B161AEA}"/>
    <hyperlink ref="A11:B11" location="'D6'!B12" display="'D6'!B12" xr:uid="{4E3ED3F5-2F7A-42C6-BC3F-836B68A2EFC4}"/>
    <hyperlink ref="A10:B10" location="'D5'!B11" display="'D5'!B11" xr:uid="{E76BA07B-6E2F-44B1-8498-8999EE6F319C}"/>
    <hyperlink ref="A9:B9" location="'D4'!B10" display="'D4'!B10" xr:uid="{D483AF7D-AF5A-4FBC-B778-C9A33E1A9646}"/>
    <hyperlink ref="A15:B15" location="'D10'!B16" display="'D10'!B16" xr:uid="{72DB5BB3-AE39-4C74-AAD8-5D2608B638C1}"/>
    <hyperlink ref="A7:B7" location="'Língua Portuguesa'!A1" display="'Língua Portuguesa'!A1" xr:uid="{B95705A3-E8AF-4093-9C1D-2863AAFB84D3}"/>
    <hyperlink ref="A8:B8" location="'D2'!B8" display="'D2'!B8" xr:uid="{7F0F4DF5-6BF7-4139-84BE-CEFAFE298BF1}"/>
    <hyperlink ref="B13" location="'Contabilidade Geral'!A1" display="'Contabilidade Geral'!A1" xr:uid="{05AB8841-C845-4C04-AB1D-D9A990004F25}"/>
    <hyperlink ref="A13" location="'D8'!B14" display="'D8'!B14" xr:uid="{531F7FAA-D5DE-42D9-9BD6-E660B6622750}"/>
    <hyperlink ref="A16:B18" location="'D10'!B16" display="'D10'!B16" xr:uid="{8C8FC06B-8D36-478A-A67C-C2367590D0E5}"/>
    <hyperlink ref="B8" location="'Racio. Lóg. e Mat. Financeira '!A1" display="'Racio. Lóg. e Mat. Financeira '!A1" xr:uid="{5F4183CA-7C7E-4510-8577-3947715A7F1A}"/>
    <hyperlink ref="B9" location="'Direito Empresarial'!A1" display="'Direito Empresarial'!A1" xr:uid="{3FC78513-AF49-4761-8C68-70AB62A79749}"/>
    <hyperlink ref="B10" location="'Direito Constitucional'!A1" display="'Direito Constitucional'!A1" xr:uid="{75A77119-3CFB-499B-91BF-6E066F4A77FD}"/>
    <hyperlink ref="B11" location="'Direito Administrativo'!A1" display="'Direito Administrativo'!A1" xr:uid="{32075A00-ED79-46F6-B9AF-838716DC1142}"/>
    <hyperlink ref="B12" location="'Direito Civil e Penal'!A1" display="'Direito Civil e Penal'!A1" xr:uid="{5EFAB6C3-7396-4357-BA81-57AEAB5C8BD5}"/>
    <hyperlink ref="B14" location="'Direito Tributário'!A1" display="'Direito Tributário'!A1" xr:uid="{6B83D19E-D998-4B35-9F1C-EC4705659826}"/>
    <hyperlink ref="B15" location="'Legislação Tributária do ES'!A1" display="'Legislação Tributária do ES'!A1" xr:uid="{C196F744-E270-4AD3-A400-C8B9B211D119}"/>
    <hyperlink ref="B16" location="'Cont. Avançada e de Custos'!A1" display="'Cont. Avançada e de Custos'!A1" xr:uid="{B748E72B-3F41-4BF0-A471-9D07E669FD82}"/>
    <hyperlink ref="B17" location="'T.I Aplic. à Audit. Tributária'!A1" display="'T.I Aplic. à Audit. Tributária'!A1" xr:uid="{4A3770A8-D83B-4095-B968-F27F83874BBF}"/>
    <hyperlink ref="B18" location="'Auditoria Tributária'!A1" display="'Auditoria Tributária'!A1" xr:uid="{1B5799FF-3B67-4655-9A24-061DA7875158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6"/>
  <sheetViews>
    <sheetView showGridLines="0" topLeftCell="A10" workbookViewId="0">
      <selection activeCell="C23" sqref="C23"/>
    </sheetView>
  </sheetViews>
  <sheetFormatPr defaultColWidth="0" defaultRowHeight="15" x14ac:dyDescent="0.25"/>
  <cols>
    <col min="1" max="1" width="9.140625" customWidth="1"/>
    <col min="2" max="2" width="51.1406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5" spans="1:23" x14ac:dyDescent="0.25">
      <c r="A5" s="1"/>
      <c r="B5" s="1"/>
      <c r="C5" s="10"/>
      <c r="D5" s="11"/>
      <c r="E5" s="12" t="s">
        <v>70</v>
      </c>
      <c r="F5" s="12"/>
      <c r="G5" s="13" t="s">
        <v>71</v>
      </c>
      <c r="H5" s="12"/>
      <c r="I5" s="12"/>
      <c r="J5" s="12" t="s">
        <v>72</v>
      </c>
      <c r="K5" s="12"/>
      <c r="L5" s="13" t="s">
        <v>73</v>
      </c>
      <c r="M5" s="11"/>
      <c r="N5" s="12"/>
      <c r="O5" s="12" t="s">
        <v>74</v>
      </c>
      <c r="P5" s="12"/>
      <c r="Q5" s="13"/>
      <c r="R5" s="11"/>
      <c r="S5" s="12"/>
      <c r="T5" s="12" t="s">
        <v>75</v>
      </c>
      <c r="U5" s="12"/>
      <c r="V5" s="13"/>
      <c r="W5" s="14" t="s">
        <v>76</v>
      </c>
    </row>
    <row r="6" spans="1:23" ht="30" x14ac:dyDescent="0.25">
      <c r="A6" s="25" t="s">
        <v>0</v>
      </c>
      <c r="B6" s="26" t="s">
        <v>77</v>
      </c>
      <c r="C6" s="24" t="s">
        <v>78</v>
      </c>
      <c r="D6" s="16" t="s">
        <v>79</v>
      </c>
      <c r="E6" s="17" t="s">
        <v>80</v>
      </c>
      <c r="F6" s="17" t="s">
        <v>81</v>
      </c>
      <c r="G6" s="18">
        <f>SUM(G7:G40)</f>
        <v>1.4166666666666643</v>
      </c>
      <c r="H6" s="19" t="s">
        <v>82</v>
      </c>
      <c r="I6" s="20" t="s">
        <v>83</v>
      </c>
      <c r="J6" s="17" t="s">
        <v>80</v>
      </c>
      <c r="K6" s="17" t="s">
        <v>81</v>
      </c>
      <c r="L6" s="18">
        <f>SUM(L7:L40)</f>
        <v>0</v>
      </c>
      <c r="M6" s="21" t="s">
        <v>82</v>
      </c>
      <c r="N6" s="19" t="s">
        <v>83</v>
      </c>
      <c r="O6" s="17" t="s">
        <v>80</v>
      </c>
      <c r="P6" s="17" t="s">
        <v>81</v>
      </c>
      <c r="Q6" s="18">
        <f>SUM(Q7:Q40)</f>
        <v>1.4166666666666643</v>
      </c>
      <c r="R6" s="19" t="s">
        <v>82</v>
      </c>
      <c r="S6" s="19" t="s">
        <v>83</v>
      </c>
      <c r="T6" s="17" t="s">
        <v>80</v>
      </c>
      <c r="U6" s="17" t="s">
        <v>81</v>
      </c>
      <c r="V6" s="18">
        <f>SUM(V7:V40)</f>
        <v>1.4166666666666643</v>
      </c>
      <c r="W6" s="22">
        <f>SUM(W7:W40)</f>
        <v>4.2499999999999991</v>
      </c>
    </row>
    <row r="7" spans="1:23" x14ac:dyDescent="0.25">
      <c r="A7" s="72">
        <v>1</v>
      </c>
      <c r="B7" s="72" t="str">
        <f>Cronograma!B10</f>
        <v xml:space="preserve">Língua Portuguesa </v>
      </c>
      <c r="C7" s="104" t="s">
        <v>234</v>
      </c>
      <c r="D7" s="62">
        <v>44389</v>
      </c>
      <c r="E7" s="63">
        <v>0.29166666666666669</v>
      </c>
      <c r="F7" s="63">
        <v>0.33333333333333331</v>
      </c>
      <c r="G7" s="64">
        <f>F7-E7</f>
        <v>4.166666666666663E-2</v>
      </c>
      <c r="H7" s="65">
        <f t="shared" ref="H7" si="0">IF(D7="","",D7+DAY(1))</f>
        <v>44390</v>
      </c>
      <c r="I7" s="65" t="s">
        <v>84</v>
      </c>
      <c r="J7" s="66">
        <v>0.29166666666666669</v>
      </c>
      <c r="K7" s="66">
        <v>0.33333333333333331</v>
      </c>
      <c r="L7" s="64">
        <f>IF(I7="sim",K7-J7,0)</f>
        <v>0</v>
      </c>
      <c r="M7" s="67">
        <f>IF(D7="","",D7+DAY(7))</f>
        <v>44396</v>
      </c>
      <c r="N7" s="68" t="s">
        <v>85</v>
      </c>
      <c r="O7" s="69">
        <v>0.29166666666666669</v>
      </c>
      <c r="P7" s="69">
        <v>0.33333333333333331</v>
      </c>
      <c r="Q7" s="64">
        <f>IF(N7="sim",P7-O7,0)</f>
        <v>4.166666666666663E-2</v>
      </c>
      <c r="R7" s="70">
        <f>IF(D7="","",D7+DAY(15))</f>
        <v>44404</v>
      </c>
      <c r="S7" s="65" t="s">
        <v>85</v>
      </c>
      <c r="T7" s="63">
        <v>0.29166666666666669</v>
      </c>
      <c r="U7" s="63">
        <v>0.33333333333333331</v>
      </c>
      <c r="V7" s="64">
        <f>IF(S7="sim",U7-T7,0)</f>
        <v>4.166666666666663E-2</v>
      </c>
      <c r="W7" s="71">
        <f>G7+L7+Q7+V7</f>
        <v>0.12499999999999989</v>
      </c>
    </row>
    <row r="8" spans="1:23" x14ac:dyDescent="0.25">
      <c r="A8" s="72">
        <v>2</v>
      </c>
      <c r="B8" s="72" t="str">
        <f>Cronograma!B11</f>
        <v>Raciocínio Lógico e Matemática Financeira</v>
      </c>
      <c r="C8" s="105" t="s">
        <v>235</v>
      </c>
      <c r="D8" s="62">
        <v>44390</v>
      </c>
      <c r="E8" s="63">
        <v>0.29166666666666669</v>
      </c>
      <c r="F8" s="63">
        <v>0.33333333333333331</v>
      </c>
      <c r="G8" s="64">
        <f t="shared" ref="G8:G40" si="1">F8-E8</f>
        <v>4.166666666666663E-2</v>
      </c>
      <c r="H8" s="65">
        <f t="shared" ref="H8:H40" si="2">IF(D8="","",D8+DAY(1))</f>
        <v>44391</v>
      </c>
      <c r="I8" s="65" t="s">
        <v>84</v>
      </c>
      <c r="J8" s="66">
        <v>0.29166666666666669</v>
      </c>
      <c r="K8" s="66">
        <v>0.33333333333333331</v>
      </c>
      <c r="L8" s="64">
        <f t="shared" ref="L8:L40" si="3">IF(I8="sim",K8-J8,0)</f>
        <v>0</v>
      </c>
      <c r="M8" s="67">
        <f t="shared" ref="M8:M40" si="4">IF(D8="","",D8+DAY(7))</f>
        <v>44397</v>
      </c>
      <c r="N8" s="68" t="s">
        <v>85</v>
      </c>
      <c r="O8" s="69">
        <v>0.29166666666666669</v>
      </c>
      <c r="P8" s="69">
        <v>0.33333333333333331</v>
      </c>
      <c r="Q8" s="64">
        <f t="shared" ref="Q8:Q40" si="5">IF(N8="sim",P8-O8,0)</f>
        <v>4.166666666666663E-2</v>
      </c>
      <c r="R8" s="70">
        <f t="shared" ref="R8:R40" si="6">IF(D8="","",D8+DAY(15))</f>
        <v>44405</v>
      </c>
      <c r="S8" s="65" t="s">
        <v>85</v>
      </c>
      <c r="T8" s="63">
        <v>0.29166666666666669</v>
      </c>
      <c r="U8" s="63">
        <v>0.33333333333333331</v>
      </c>
      <c r="V8" s="64">
        <f t="shared" ref="V8:V40" si="7">IF(S8="sim",U8-T8,0)</f>
        <v>4.166666666666663E-2</v>
      </c>
      <c r="W8" s="71">
        <f t="shared" ref="W8:W40" si="8">G8+L8+Q8+V8</f>
        <v>0.12499999999999989</v>
      </c>
    </row>
    <row r="9" spans="1:23" x14ac:dyDescent="0.25">
      <c r="A9" s="72">
        <v>3</v>
      </c>
      <c r="B9" s="72" t="str">
        <f>Cronograma!B12</f>
        <v>Direito Empresarial</v>
      </c>
      <c r="C9" s="105" t="s">
        <v>236</v>
      </c>
      <c r="D9" s="62">
        <v>44391</v>
      </c>
      <c r="E9" s="63">
        <v>0.29166666666666669</v>
      </c>
      <c r="F9" s="63">
        <v>0.33333333333333331</v>
      </c>
      <c r="G9" s="64">
        <f t="shared" si="1"/>
        <v>4.166666666666663E-2</v>
      </c>
      <c r="H9" s="65">
        <f t="shared" si="2"/>
        <v>44392</v>
      </c>
      <c r="I9" s="65" t="s">
        <v>84</v>
      </c>
      <c r="J9" s="66">
        <v>0.29166666666666669</v>
      </c>
      <c r="K9" s="66">
        <v>0.33333333333333331</v>
      </c>
      <c r="L9" s="64">
        <f t="shared" si="3"/>
        <v>0</v>
      </c>
      <c r="M9" s="67">
        <f t="shared" si="4"/>
        <v>44398</v>
      </c>
      <c r="N9" s="68" t="s">
        <v>85</v>
      </c>
      <c r="O9" s="69">
        <v>0.29166666666666669</v>
      </c>
      <c r="P9" s="69">
        <v>0.33333333333333331</v>
      </c>
      <c r="Q9" s="64">
        <f t="shared" si="5"/>
        <v>4.166666666666663E-2</v>
      </c>
      <c r="R9" s="70">
        <f t="shared" si="6"/>
        <v>44406</v>
      </c>
      <c r="S9" s="65" t="s">
        <v>85</v>
      </c>
      <c r="T9" s="63">
        <v>0.29166666666666669</v>
      </c>
      <c r="U9" s="63">
        <v>0.33333333333333331</v>
      </c>
      <c r="V9" s="64">
        <f t="shared" si="7"/>
        <v>4.166666666666663E-2</v>
      </c>
      <c r="W9" s="71">
        <f t="shared" si="8"/>
        <v>0.12499999999999989</v>
      </c>
    </row>
    <row r="10" spans="1:23" x14ac:dyDescent="0.25">
      <c r="A10" s="72">
        <v>4</v>
      </c>
      <c r="B10" s="72" t="str">
        <f>Cronograma!B13</f>
        <v>Direito Constitucional</v>
      </c>
      <c r="C10" s="105" t="s">
        <v>237</v>
      </c>
      <c r="D10" s="62">
        <v>44392</v>
      </c>
      <c r="E10" s="63">
        <v>0.29166666666666669</v>
      </c>
      <c r="F10" s="63">
        <v>0.33333333333333331</v>
      </c>
      <c r="G10" s="64">
        <f t="shared" si="1"/>
        <v>4.166666666666663E-2</v>
      </c>
      <c r="H10" s="65">
        <f t="shared" si="2"/>
        <v>44393</v>
      </c>
      <c r="I10" s="65" t="s">
        <v>84</v>
      </c>
      <c r="J10" s="66">
        <v>0.29166666666666669</v>
      </c>
      <c r="K10" s="66">
        <v>0.33333333333333331</v>
      </c>
      <c r="L10" s="64">
        <f t="shared" si="3"/>
        <v>0</v>
      </c>
      <c r="M10" s="67">
        <f t="shared" si="4"/>
        <v>44399</v>
      </c>
      <c r="N10" s="68" t="s">
        <v>85</v>
      </c>
      <c r="O10" s="69">
        <v>0.29166666666666669</v>
      </c>
      <c r="P10" s="69">
        <v>0.33333333333333331</v>
      </c>
      <c r="Q10" s="64">
        <f t="shared" si="5"/>
        <v>4.166666666666663E-2</v>
      </c>
      <c r="R10" s="70">
        <f t="shared" si="6"/>
        <v>44407</v>
      </c>
      <c r="S10" s="65" t="s">
        <v>85</v>
      </c>
      <c r="T10" s="63">
        <v>0.29166666666666669</v>
      </c>
      <c r="U10" s="63">
        <v>0.33333333333333331</v>
      </c>
      <c r="V10" s="64">
        <f t="shared" si="7"/>
        <v>4.166666666666663E-2</v>
      </c>
      <c r="W10" s="71">
        <f t="shared" si="8"/>
        <v>0.12499999999999989</v>
      </c>
    </row>
    <row r="11" spans="1:23" x14ac:dyDescent="0.25">
      <c r="A11" s="61">
        <v>5</v>
      </c>
      <c r="B11" s="61" t="str">
        <f>Cronograma!B14</f>
        <v>Direito Administrativo</v>
      </c>
      <c r="C11" s="105" t="s">
        <v>238</v>
      </c>
      <c r="D11" s="62">
        <v>44393</v>
      </c>
      <c r="E11" s="63">
        <v>0.29166666666666669</v>
      </c>
      <c r="F11" s="63">
        <v>0.33333333333333331</v>
      </c>
      <c r="G11" s="64">
        <f t="shared" si="1"/>
        <v>4.166666666666663E-2</v>
      </c>
      <c r="H11" s="65">
        <f t="shared" si="2"/>
        <v>44394</v>
      </c>
      <c r="I11" s="65" t="s">
        <v>84</v>
      </c>
      <c r="J11" s="66">
        <v>0.29166666666666669</v>
      </c>
      <c r="K11" s="66">
        <v>0.33333333333333331</v>
      </c>
      <c r="L11" s="64">
        <f t="shared" si="3"/>
        <v>0</v>
      </c>
      <c r="M11" s="67">
        <f t="shared" si="4"/>
        <v>44400</v>
      </c>
      <c r="N11" s="68" t="s">
        <v>85</v>
      </c>
      <c r="O11" s="69">
        <v>0.29166666666666669</v>
      </c>
      <c r="P11" s="69">
        <v>0.33333333333333331</v>
      </c>
      <c r="Q11" s="64">
        <f t="shared" si="5"/>
        <v>4.166666666666663E-2</v>
      </c>
      <c r="R11" s="70">
        <f t="shared" si="6"/>
        <v>44408</v>
      </c>
      <c r="S11" s="65" t="s">
        <v>85</v>
      </c>
      <c r="T11" s="63">
        <v>0.29166666666666669</v>
      </c>
      <c r="U11" s="63">
        <v>0.33333333333333331</v>
      </c>
      <c r="V11" s="64">
        <f t="shared" si="7"/>
        <v>4.166666666666663E-2</v>
      </c>
      <c r="W11" s="71">
        <f t="shared" si="8"/>
        <v>0.12499999999999989</v>
      </c>
    </row>
    <row r="12" spans="1:23" x14ac:dyDescent="0.25">
      <c r="A12" s="72">
        <v>6</v>
      </c>
      <c r="B12" s="72" t="str">
        <f>Cronograma!B15</f>
        <v>Direito Civil e Penal</v>
      </c>
      <c r="C12" s="105" t="s">
        <v>239</v>
      </c>
      <c r="D12" s="62">
        <v>44394</v>
      </c>
      <c r="E12" s="63">
        <v>0.29166666666666669</v>
      </c>
      <c r="F12" s="63">
        <v>0.33333333333333331</v>
      </c>
      <c r="G12" s="64">
        <f t="shared" si="1"/>
        <v>4.166666666666663E-2</v>
      </c>
      <c r="H12" s="65">
        <f t="shared" si="2"/>
        <v>44395</v>
      </c>
      <c r="I12" s="65" t="s">
        <v>84</v>
      </c>
      <c r="J12" s="66">
        <v>0.29166666666666669</v>
      </c>
      <c r="K12" s="66">
        <v>0.33333333333333331</v>
      </c>
      <c r="L12" s="64">
        <f t="shared" si="3"/>
        <v>0</v>
      </c>
      <c r="M12" s="67">
        <f t="shared" si="4"/>
        <v>44401</v>
      </c>
      <c r="N12" s="68" t="s">
        <v>85</v>
      </c>
      <c r="O12" s="69">
        <v>0.29166666666666669</v>
      </c>
      <c r="P12" s="69">
        <v>0.33333333333333331</v>
      </c>
      <c r="Q12" s="64">
        <f t="shared" si="5"/>
        <v>4.166666666666663E-2</v>
      </c>
      <c r="R12" s="70">
        <f t="shared" si="6"/>
        <v>44409</v>
      </c>
      <c r="S12" s="65" t="s">
        <v>85</v>
      </c>
      <c r="T12" s="63">
        <v>0.29166666666666669</v>
      </c>
      <c r="U12" s="63">
        <v>0.33333333333333331</v>
      </c>
      <c r="V12" s="64">
        <f t="shared" si="7"/>
        <v>4.166666666666663E-2</v>
      </c>
      <c r="W12" s="71">
        <f t="shared" si="8"/>
        <v>0.12499999999999989</v>
      </c>
    </row>
    <row r="13" spans="1:23" x14ac:dyDescent="0.25">
      <c r="A13" s="72">
        <v>7</v>
      </c>
      <c r="B13" s="72" t="str">
        <f>Cronograma!B16</f>
        <v>Contabilidade Geral</v>
      </c>
      <c r="C13" s="105" t="s">
        <v>240</v>
      </c>
      <c r="D13" s="62">
        <v>44395</v>
      </c>
      <c r="E13" s="63">
        <v>0.29166666666666669</v>
      </c>
      <c r="F13" s="63">
        <v>0.33333333333333331</v>
      </c>
      <c r="G13" s="64">
        <f t="shared" si="1"/>
        <v>4.166666666666663E-2</v>
      </c>
      <c r="H13" s="65">
        <f t="shared" si="2"/>
        <v>44396</v>
      </c>
      <c r="I13" s="65" t="s">
        <v>84</v>
      </c>
      <c r="J13" s="66">
        <v>0.29166666666666669</v>
      </c>
      <c r="K13" s="66">
        <v>0.33333333333333331</v>
      </c>
      <c r="L13" s="64">
        <f t="shared" si="3"/>
        <v>0</v>
      </c>
      <c r="M13" s="67">
        <f t="shared" si="4"/>
        <v>44402</v>
      </c>
      <c r="N13" s="68" t="s">
        <v>85</v>
      </c>
      <c r="O13" s="69">
        <v>0.29166666666666669</v>
      </c>
      <c r="P13" s="69">
        <v>0.33333333333333331</v>
      </c>
      <c r="Q13" s="64">
        <f t="shared" si="5"/>
        <v>4.166666666666663E-2</v>
      </c>
      <c r="R13" s="70">
        <f t="shared" si="6"/>
        <v>44410</v>
      </c>
      <c r="S13" s="65" t="s">
        <v>85</v>
      </c>
      <c r="T13" s="63">
        <v>0.29166666666666669</v>
      </c>
      <c r="U13" s="63">
        <v>0.33333333333333331</v>
      </c>
      <c r="V13" s="64">
        <f t="shared" si="7"/>
        <v>4.166666666666663E-2</v>
      </c>
      <c r="W13" s="71">
        <f t="shared" si="8"/>
        <v>0.12499999999999989</v>
      </c>
    </row>
    <row r="14" spans="1:23" x14ac:dyDescent="0.25">
      <c r="A14" s="72">
        <v>8</v>
      </c>
      <c r="B14" s="72" t="str">
        <f>Cronograma!B17</f>
        <v>Direito Tributário</v>
      </c>
      <c r="C14" s="105" t="s">
        <v>241</v>
      </c>
      <c r="D14" s="62">
        <v>44396</v>
      </c>
      <c r="E14" s="63">
        <v>0.29166666666666669</v>
      </c>
      <c r="F14" s="63">
        <v>0.33333333333333331</v>
      </c>
      <c r="G14" s="64">
        <f t="shared" si="1"/>
        <v>4.166666666666663E-2</v>
      </c>
      <c r="H14" s="65">
        <f t="shared" si="2"/>
        <v>44397</v>
      </c>
      <c r="I14" s="65" t="s">
        <v>84</v>
      </c>
      <c r="J14" s="66">
        <v>0.29166666666666669</v>
      </c>
      <c r="K14" s="66">
        <v>0.33333333333333331</v>
      </c>
      <c r="L14" s="64">
        <f t="shared" si="3"/>
        <v>0</v>
      </c>
      <c r="M14" s="67">
        <f t="shared" si="4"/>
        <v>44403</v>
      </c>
      <c r="N14" s="68" t="s">
        <v>85</v>
      </c>
      <c r="O14" s="69">
        <v>0.29166666666666669</v>
      </c>
      <c r="P14" s="69">
        <v>0.33333333333333331</v>
      </c>
      <c r="Q14" s="64">
        <f t="shared" si="5"/>
        <v>4.166666666666663E-2</v>
      </c>
      <c r="R14" s="70">
        <f t="shared" si="6"/>
        <v>44411</v>
      </c>
      <c r="S14" s="65" t="s">
        <v>85</v>
      </c>
      <c r="T14" s="63">
        <v>0.29166666666666669</v>
      </c>
      <c r="U14" s="63">
        <v>0.33333333333333331</v>
      </c>
      <c r="V14" s="64">
        <f t="shared" si="7"/>
        <v>4.166666666666663E-2</v>
      </c>
      <c r="W14" s="71">
        <f t="shared" si="8"/>
        <v>0.12499999999999989</v>
      </c>
    </row>
    <row r="15" spans="1:23" x14ac:dyDescent="0.25">
      <c r="A15" s="72">
        <v>9</v>
      </c>
      <c r="B15" s="72" t="str">
        <f>Cronograma!B18</f>
        <v>Legislação Tributária do Espirito Santo</v>
      </c>
      <c r="C15" s="105" t="s">
        <v>242</v>
      </c>
      <c r="D15" s="62">
        <v>44397</v>
      </c>
      <c r="E15" s="63">
        <v>0.29166666666666669</v>
      </c>
      <c r="F15" s="63">
        <v>0.33333333333333331</v>
      </c>
      <c r="G15" s="64">
        <f t="shared" si="1"/>
        <v>4.166666666666663E-2</v>
      </c>
      <c r="H15" s="65">
        <f t="shared" si="2"/>
        <v>44398</v>
      </c>
      <c r="I15" s="65" t="s">
        <v>84</v>
      </c>
      <c r="J15" s="66">
        <v>0.29166666666666669</v>
      </c>
      <c r="K15" s="66">
        <v>0.33333333333333331</v>
      </c>
      <c r="L15" s="64">
        <f t="shared" si="3"/>
        <v>0</v>
      </c>
      <c r="M15" s="67">
        <f t="shared" si="4"/>
        <v>44404</v>
      </c>
      <c r="N15" s="68" t="s">
        <v>85</v>
      </c>
      <c r="O15" s="69">
        <v>0.29166666666666669</v>
      </c>
      <c r="P15" s="69">
        <v>0.33333333333333331</v>
      </c>
      <c r="Q15" s="64">
        <f t="shared" si="5"/>
        <v>4.166666666666663E-2</v>
      </c>
      <c r="R15" s="70">
        <f t="shared" si="6"/>
        <v>44412</v>
      </c>
      <c r="S15" s="65" t="s">
        <v>85</v>
      </c>
      <c r="T15" s="63">
        <v>0.29166666666666669</v>
      </c>
      <c r="U15" s="63">
        <v>0.33333333333333331</v>
      </c>
      <c r="V15" s="64">
        <f t="shared" si="7"/>
        <v>4.166666666666663E-2</v>
      </c>
      <c r="W15" s="71">
        <f t="shared" si="8"/>
        <v>0.12499999999999989</v>
      </c>
    </row>
    <row r="16" spans="1:23" ht="30" x14ac:dyDescent="0.25">
      <c r="A16" s="72">
        <v>10</v>
      </c>
      <c r="B16" s="72" t="str">
        <f>Cronograma!B19</f>
        <v>Contabilidade Avançada e de Custos</v>
      </c>
      <c r="C16" s="105" t="s">
        <v>243</v>
      </c>
      <c r="D16" s="62">
        <v>44398</v>
      </c>
      <c r="E16" s="63">
        <v>0.29166666666666669</v>
      </c>
      <c r="F16" s="63">
        <v>0.33333333333333331</v>
      </c>
      <c r="G16" s="64">
        <f t="shared" si="1"/>
        <v>4.166666666666663E-2</v>
      </c>
      <c r="H16" s="65">
        <f t="shared" si="2"/>
        <v>44399</v>
      </c>
      <c r="I16" s="65" t="s">
        <v>84</v>
      </c>
      <c r="J16" s="66">
        <v>0.29166666666666669</v>
      </c>
      <c r="K16" s="66">
        <v>0.33333333333333331</v>
      </c>
      <c r="L16" s="64">
        <f t="shared" si="3"/>
        <v>0</v>
      </c>
      <c r="M16" s="67">
        <f t="shared" si="4"/>
        <v>44405</v>
      </c>
      <c r="N16" s="68" t="s">
        <v>85</v>
      </c>
      <c r="O16" s="69">
        <v>0.29166666666666669</v>
      </c>
      <c r="P16" s="69">
        <v>0.33333333333333331</v>
      </c>
      <c r="Q16" s="64">
        <f t="shared" si="5"/>
        <v>4.166666666666663E-2</v>
      </c>
      <c r="R16" s="70">
        <f t="shared" si="6"/>
        <v>44413</v>
      </c>
      <c r="S16" s="65" t="s">
        <v>85</v>
      </c>
      <c r="T16" s="63">
        <v>0.29166666666666669</v>
      </c>
      <c r="U16" s="63">
        <v>0.33333333333333331</v>
      </c>
      <c r="V16" s="64">
        <f t="shared" si="7"/>
        <v>4.166666666666663E-2</v>
      </c>
      <c r="W16" s="71">
        <f t="shared" si="8"/>
        <v>0.12499999999999989</v>
      </c>
    </row>
    <row r="17" spans="1:23" x14ac:dyDescent="0.25">
      <c r="A17" s="72">
        <v>11</v>
      </c>
      <c r="B17" s="72" t="str">
        <f>Cronograma!B20</f>
        <v>Tecnologia da Informação Aplicada à Auditoria Tributária</v>
      </c>
      <c r="C17" s="105" t="s">
        <v>244</v>
      </c>
      <c r="D17" s="62">
        <v>44399</v>
      </c>
      <c r="E17" s="63">
        <v>0.29166666666666669</v>
      </c>
      <c r="F17" s="63">
        <v>0.33333333333333331</v>
      </c>
      <c r="G17" s="64">
        <f t="shared" si="1"/>
        <v>4.166666666666663E-2</v>
      </c>
      <c r="H17" s="65">
        <f t="shared" si="2"/>
        <v>44400</v>
      </c>
      <c r="I17" s="65" t="s">
        <v>84</v>
      </c>
      <c r="J17" s="66">
        <v>0.29166666666666669</v>
      </c>
      <c r="K17" s="66">
        <v>0.33333333333333331</v>
      </c>
      <c r="L17" s="64">
        <f t="shared" si="3"/>
        <v>0</v>
      </c>
      <c r="M17" s="67">
        <f t="shared" si="4"/>
        <v>44406</v>
      </c>
      <c r="N17" s="68" t="s">
        <v>85</v>
      </c>
      <c r="O17" s="69">
        <v>0.29166666666666669</v>
      </c>
      <c r="P17" s="69">
        <v>0.33333333333333331</v>
      </c>
      <c r="Q17" s="64">
        <f t="shared" si="5"/>
        <v>4.166666666666663E-2</v>
      </c>
      <c r="R17" s="70">
        <f t="shared" si="6"/>
        <v>44414</v>
      </c>
      <c r="S17" s="65" t="s">
        <v>85</v>
      </c>
      <c r="T17" s="63">
        <v>0.29166666666666669</v>
      </c>
      <c r="U17" s="63">
        <v>0.33333333333333331</v>
      </c>
      <c r="V17" s="64">
        <f t="shared" si="7"/>
        <v>4.166666666666663E-2</v>
      </c>
      <c r="W17" s="71">
        <f t="shared" si="8"/>
        <v>0.12499999999999989</v>
      </c>
    </row>
    <row r="18" spans="1:23" ht="30" x14ac:dyDescent="0.25">
      <c r="A18" s="72">
        <v>12</v>
      </c>
      <c r="B18" s="72" t="str">
        <f>Cronograma!B21</f>
        <v>Auditoria Tributária</v>
      </c>
      <c r="C18" s="105" t="s">
        <v>245</v>
      </c>
      <c r="D18" s="62">
        <v>44400</v>
      </c>
      <c r="E18" s="63">
        <v>0.29166666666666669</v>
      </c>
      <c r="F18" s="63">
        <v>0.33333333333333331</v>
      </c>
      <c r="G18" s="64">
        <f t="shared" si="1"/>
        <v>4.166666666666663E-2</v>
      </c>
      <c r="H18" s="65">
        <f t="shared" si="2"/>
        <v>44401</v>
      </c>
      <c r="I18" s="65" t="s">
        <v>84</v>
      </c>
      <c r="J18" s="66">
        <v>0.29166666666666669</v>
      </c>
      <c r="K18" s="66">
        <v>0.33333333333333331</v>
      </c>
      <c r="L18" s="64">
        <f t="shared" si="3"/>
        <v>0</v>
      </c>
      <c r="M18" s="67">
        <f t="shared" si="4"/>
        <v>44407</v>
      </c>
      <c r="N18" s="68" t="s">
        <v>85</v>
      </c>
      <c r="O18" s="69">
        <v>0.29166666666666669</v>
      </c>
      <c r="P18" s="69">
        <v>0.33333333333333331</v>
      </c>
      <c r="Q18" s="64">
        <f t="shared" si="5"/>
        <v>4.166666666666663E-2</v>
      </c>
      <c r="R18" s="70">
        <f t="shared" si="6"/>
        <v>44415</v>
      </c>
      <c r="S18" s="65" t="s">
        <v>85</v>
      </c>
      <c r="T18" s="63">
        <v>0.29166666666666669</v>
      </c>
      <c r="U18" s="63">
        <v>0.33333333333333331</v>
      </c>
      <c r="V18" s="64">
        <f t="shared" si="7"/>
        <v>4.166666666666663E-2</v>
      </c>
      <c r="W18" s="71">
        <f t="shared" si="8"/>
        <v>0.12499999999999989</v>
      </c>
    </row>
    <row r="19" spans="1:23" x14ac:dyDescent="0.25">
      <c r="A19" s="1"/>
      <c r="B19" s="1"/>
      <c r="C19" s="105" t="s">
        <v>246</v>
      </c>
      <c r="D19" s="62">
        <v>44401</v>
      </c>
      <c r="E19" s="63">
        <v>0.29166666666666669</v>
      </c>
      <c r="F19" s="63">
        <v>0.33333333333333331</v>
      </c>
      <c r="G19" s="64">
        <f t="shared" si="1"/>
        <v>4.166666666666663E-2</v>
      </c>
      <c r="H19" s="65">
        <f t="shared" si="2"/>
        <v>44402</v>
      </c>
      <c r="I19" s="65" t="s">
        <v>84</v>
      </c>
      <c r="J19" s="66">
        <v>0.29166666666666669</v>
      </c>
      <c r="K19" s="66">
        <v>0.33333333333333331</v>
      </c>
      <c r="L19" s="64">
        <f t="shared" si="3"/>
        <v>0</v>
      </c>
      <c r="M19" s="67">
        <f t="shared" si="4"/>
        <v>44408</v>
      </c>
      <c r="N19" s="68" t="s">
        <v>85</v>
      </c>
      <c r="O19" s="69">
        <v>0.29166666666666669</v>
      </c>
      <c r="P19" s="69">
        <v>0.33333333333333331</v>
      </c>
      <c r="Q19" s="64">
        <f t="shared" si="5"/>
        <v>4.166666666666663E-2</v>
      </c>
      <c r="R19" s="70">
        <f t="shared" si="6"/>
        <v>44416</v>
      </c>
      <c r="S19" s="65" t="s">
        <v>85</v>
      </c>
      <c r="T19" s="63">
        <v>0.29166666666666669</v>
      </c>
      <c r="U19" s="63">
        <v>0.33333333333333331</v>
      </c>
      <c r="V19" s="64">
        <f t="shared" si="7"/>
        <v>4.166666666666663E-2</v>
      </c>
      <c r="W19" s="71">
        <f t="shared" si="8"/>
        <v>0.12499999999999989</v>
      </c>
    </row>
    <row r="20" spans="1:23" x14ac:dyDescent="0.25">
      <c r="A20" s="1"/>
      <c r="B20" s="1"/>
      <c r="C20" s="105" t="s">
        <v>247</v>
      </c>
      <c r="D20" s="62">
        <v>44402</v>
      </c>
      <c r="E20" s="63">
        <v>0.29166666666666669</v>
      </c>
      <c r="F20" s="63">
        <v>0.33333333333333331</v>
      </c>
      <c r="G20" s="64">
        <f t="shared" si="1"/>
        <v>4.166666666666663E-2</v>
      </c>
      <c r="H20" s="65">
        <f t="shared" si="2"/>
        <v>44403</v>
      </c>
      <c r="I20" s="65" t="s">
        <v>84</v>
      </c>
      <c r="J20" s="66">
        <v>0.29166666666666669</v>
      </c>
      <c r="K20" s="66">
        <v>0.33333333333333331</v>
      </c>
      <c r="L20" s="64">
        <f t="shared" si="3"/>
        <v>0</v>
      </c>
      <c r="M20" s="67">
        <f t="shared" si="4"/>
        <v>44409</v>
      </c>
      <c r="N20" s="68" t="s">
        <v>85</v>
      </c>
      <c r="O20" s="69">
        <v>0.29166666666666669</v>
      </c>
      <c r="P20" s="69">
        <v>0.33333333333333331</v>
      </c>
      <c r="Q20" s="64">
        <f t="shared" si="5"/>
        <v>4.166666666666663E-2</v>
      </c>
      <c r="R20" s="70">
        <f t="shared" si="6"/>
        <v>44417</v>
      </c>
      <c r="S20" s="65" t="s">
        <v>85</v>
      </c>
      <c r="T20" s="63">
        <v>0.29166666666666669</v>
      </c>
      <c r="U20" s="63">
        <v>0.33333333333333331</v>
      </c>
      <c r="V20" s="64">
        <f t="shared" si="7"/>
        <v>4.166666666666663E-2</v>
      </c>
      <c r="W20" s="71">
        <f t="shared" si="8"/>
        <v>0.12499999999999989</v>
      </c>
    </row>
    <row r="21" spans="1:23" x14ac:dyDescent="0.25">
      <c r="A21" s="1"/>
      <c r="B21" s="1"/>
      <c r="C21" s="105" t="s">
        <v>248</v>
      </c>
      <c r="D21" s="62">
        <v>44403</v>
      </c>
      <c r="E21" s="63">
        <v>0.29166666666666669</v>
      </c>
      <c r="F21" s="63">
        <v>0.33333333333333331</v>
      </c>
      <c r="G21" s="64">
        <f t="shared" si="1"/>
        <v>4.166666666666663E-2</v>
      </c>
      <c r="H21" s="65">
        <f t="shared" si="2"/>
        <v>44404</v>
      </c>
      <c r="I21" s="65" t="s">
        <v>84</v>
      </c>
      <c r="J21" s="66">
        <v>0.29166666666666669</v>
      </c>
      <c r="K21" s="66">
        <v>0.33333333333333331</v>
      </c>
      <c r="L21" s="64">
        <f t="shared" si="3"/>
        <v>0</v>
      </c>
      <c r="M21" s="67">
        <f t="shared" si="4"/>
        <v>44410</v>
      </c>
      <c r="N21" s="68" t="s">
        <v>85</v>
      </c>
      <c r="O21" s="69">
        <v>0.29166666666666669</v>
      </c>
      <c r="P21" s="69">
        <v>0.33333333333333331</v>
      </c>
      <c r="Q21" s="64">
        <f t="shared" si="5"/>
        <v>4.166666666666663E-2</v>
      </c>
      <c r="R21" s="70">
        <f t="shared" si="6"/>
        <v>44418</v>
      </c>
      <c r="S21" s="65" t="s">
        <v>85</v>
      </c>
      <c r="T21" s="63">
        <v>0.29166666666666669</v>
      </c>
      <c r="U21" s="63">
        <v>0.33333333333333331</v>
      </c>
      <c r="V21" s="64">
        <f t="shared" si="7"/>
        <v>4.166666666666663E-2</v>
      </c>
      <c r="W21" s="71">
        <f t="shared" si="8"/>
        <v>0.12499999999999989</v>
      </c>
    </row>
    <row r="22" spans="1:23" x14ac:dyDescent="0.25">
      <c r="A22" s="1"/>
      <c r="B22" s="1"/>
      <c r="C22" s="105" t="s">
        <v>249</v>
      </c>
      <c r="D22" s="62">
        <v>44404</v>
      </c>
      <c r="E22" s="63">
        <v>0.29166666666666669</v>
      </c>
      <c r="F22" s="63">
        <v>0.33333333333333331</v>
      </c>
      <c r="G22" s="64">
        <f t="shared" si="1"/>
        <v>4.166666666666663E-2</v>
      </c>
      <c r="H22" s="65">
        <f t="shared" si="2"/>
        <v>44405</v>
      </c>
      <c r="I22" s="65" t="s">
        <v>84</v>
      </c>
      <c r="J22" s="66">
        <v>0.29166666666666669</v>
      </c>
      <c r="K22" s="66">
        <v>0.33333333333333331</v>
      </c>
      <c r="L22" s="64">
        <f t="shared" si="3"/>
        <v>0</v>
      </c>
      <c r="M22" s="67">
        <f t="shared" si="4"/>
        <v>44411</v>
      </c>
      <c r="N22" s="68" t="s">
        <v>85</v>
      </c>
      <c r="O22" s="69">
        <v>0.29166666666666669</v>
      </c>
      <c r="P22" s="69">
        <v>0.33333333333333331</v>
      </c>
      <c r="Q22" s="64">
        <f t="shared" si="5"/>
        <v>4.166666666666663E-2</v>
      </c>
      <c r="R22" s="70">
        <f t="shared" si="6"/>
        <v>44419</v>
      </c>
      <c r="S22" s="65" t="s">
        <v>85</v>
      </c>
      <c r="T22" s="63">
        <v>0.29166666666666669</v>
      </c>
      <c r="U22" s="63">
        <v>0.33333333333333331</v>
      </c>
      <c r="V22" s="64">
        <f t="shared" si="7"/>
        <v>4.166666666666663E-2</v>
      </c>
      <c r="W22" s="71">
        <f t="shared" si="8"/>
        <v>0.12499999999999989</v>
      </c>
    </row>
    <row r="23" spans="1:23" ht="30" x14ac:dyDescent="0.25">
      <c r="A23" s="1"/>
      <c r="B23" s="1"/>
      <c r="C23" s="105" t="s">
        <v>250</v>
      </c>
      <c r="D23" s="62">
        <v>44405</v>
      </c>
      <c r="E23" s="63">
        <v>0.29166666666666669</v>
      </c>
      <c r="F23" s="63">
        <v>0.33333333333333331</v>
      </c>
      <c r="G23" s="64">
        <f t="shared" si="1"/>
        <v>4.166666666666663E-2</v>
      </c>
      <c r="H23" s="65">
        <f t="shared" si="2"/>
        <v>44406</v>
      </c>
      <c r="I23" s="65" t="s">
        <v>84</v>
      </c>
      <c r="J23" s="66">
        <v>0.29166666666666669</v>
      </c>
      <c r="K23" s="66">
        <v>0.33333333333333331</v>
      </c>
      <c r="L23" s="64">
        <f t="shared" si="3"/>
        <v>0</v>
      </c>
      <c r="M23" s="67">
        <f t="shared" si="4"/>
        <v>44412</v>
      </c>
      <c r="N23" s="68" t="s">
        <v>85</v>
      </c>
      <c r="O23" s="69">
        <v>0.29166666666666669</v>
      </c>
      <c r="P23" s="69">
        <v>0.33333333333333331</v>
      </c>
      <c r="Q23" s="64">
        <f t="shared" si="5"/>
        <v>4.166666666666663E-2</v>
      </c>
      <c r="R23" s="70">
        <f t="shared" si="6"/>
        <v>44420</v>
      </c>
      <c r="S23" s="65" t="s">
        <v>85</v>
      </c>
      <c r="T23" s="63">
        <v>0.29166666666666669</v>
      </c>
      <c r="U23" s="63">
        <v>0.33333333333333331</v>
      </c>
      <c r="V23" s="64">
        <f t="shared" si="7"/>
        <v>4.166666666666663E-2</v>
      </c>
      <c r="W23" s="71">
        <f t="shared" si="8"/>
        <v>0.12499999999999989</v>
      </c>
    </row>
    <row r="24" spans="1:23" x14ac:dyDescent="0.25">
      <c r="A24" s="1"/>
      <c r="B24" s="1"/>
      <c r="C24" s="105" t="s">
        <v>251</v>
      </c>
      <c r="D24" s="62">
        <v>44406</v>
      </c>
      <c r="E24" s="63">
        <v>0.29166666666666669</v>
      </c>
      <c r="F24" s="63">
        <v>0.33333333333333331</v>
      </c>
      <c r="G24" s="64">
        <f t="shared" si="1"/>
        <v>4.166666666666663E-2</v>
      </c>
      <c r="H24" s="65">
        <f t="shared" si="2"/>
        <v>44407</v>
      </c>
      <c r="I24" s="65" t="s">
        <v>84</v>
      </c>
      <c r="J24" s="66">
        <v>0.29166666666666669</v>
      </c>
      <c r="K24" s="66">
        <v>0.33333333333333331</v>
      </c>
      <c r="L24" s="64">
        <f t="shared" si="3"/>
        <v>0</v>
      </c>
      <c r="M24" s="67">
        <f t="shared" si="4"/>
        <v>44413</v>
      </c>
      <c r="N24" s="68" t="s">
        <v>85</v>
      </c>
      <c r="O24" s="69">
        <v>0.29166666666666669</v>
      </c>
      <c r="P24" s="69">
        <v>0.33333333333333331</v>
      </c>
      <c r="Q24" s="64">
        <f t="shared" si="5"/>
        <v>4.166666666666663E-2</v>
      </c>
      <c r="R24" s="70">
        <f t="shared" si="6"/>
        <v>44421</v>
      </c>
      <c r="S24" s="65" t="s">
        <v>85</v>
      </c>
      <c r="T24" s="63">
        <v>0.29166666666666669</v>
      </c>
      <c r="U24" s="63">
        <v>0.33333333333333331</v>
      </c>
      <c r="V24" s="64">
        <f t="shared" si="7"/>
        <v>4.166666666666663E-2</v>
      </c>
      <c r="W24" s="71">
        <f t="shared" si="8"/>
        <v>0.12499999999999989</v>
      </c>
    </row>
    <row r="25" spans="1:23" x14ac:dyDescent="0.25">
      <c r="A25" s="1"/>
      <c r="B25" s="1"/>
      <c r="C25" s="105" t="s">
        <v>252</v>
      </c>
      <c r="D25" s="62">
        <v>44407</v>
      </c>
      <c r="E25" s="63">
        <v>0.29166666666666669</v>
      </c>
      <c r="F25" s="63">
        <v>0.33333333333333331</v>
      </c>
      <c r="G25" s="64">
        <f t="shared" si="1"/>
        <v>4.166666666666663E-2</v>
      </c>
      <c r="H25" s="65">
        <f t="shared" si="2"/>
        <v>44408</v>
      </c>
      <c r="I25" s="65" t="s">
        <v>84</v>
      </c>
      <c r="J25" s="66">
        <v>0.29166666666666669</v>
      </c>
      <c r="K25" s="66">
        <v>0.33333333333333331</v>
      </c>
      <c r="L25" s="64">
        <f t="shared" si="3"/>
        <v>0</v>
      </c>
      <c r="M25" s="67">
        <f t="shared" si="4"/>
        <v>44414</v>
      </c>
      <c r="N25" s="68" t="s">
        <v>85</v>
      </c>
      <c r="O25" s="69">
        <v>0.29166666666666669</v>
      </c>
      <c r="P25" s="69">
        <v>0.33333333333333331</v>
      </c>
      <c r="Q25" s="64">
        <f t="shared" si="5"/>
        <v>4.166666666666663E-2</v>
      </c>
      <c r="R25" s="70">
        <f t="shared" si="6"/>
        <v>44422</v>
      </c>
      <c r="S25" s="65" t="s">
        <v>85</v>
      </c>
      <c r="T25" s="63">
        <v>0.29166666666666669</v>
      </c>
      <c r="U25" s="63">
        <v>0.33333333333333331</v>
      </c>
      <c r="V25" s="64">
        <f t="shared" si="7"/>
        <v>4.166666666666663E-2</v>
      </c>
      <c r="W25" s="71">
        <f t="shared" si="8"/>
        <v>0.12499999999999989</v>
      </c>
    </row>
    <row r="26" spans="1:23" x14ac:dyDescent="0.25">
      <c r="A26" s="1"/>
      <c r="B26" s="1"/>
      <c r="C26" s="105" t="s">
        <v>253</v>
      </c>
      <c r="D26" s="62">
        <v>44408</v>
      </c>
      <c r="E26" s="63">
        <v>0.29166666666666669</v>
      </c>
      <c r="F26" s="63">
        <v>0.33333333333333331</v>
      </c>
      <c r="G26" s="64">
        <f t="shared" si="1"/>
        <v>4.166666666666663E-2</v>
      </c>
      <c r="H26" s="65">
        <f t="shared" si="2"/>
        <v>44409</v>
      </c>
      <c r="I26" s="65" t="s">
        <v>84</v>
      </c>
      <c r="J26" s="66">
        <v>0.29166666666666669</v>
      </c>
      <c r="K26" s="66">
        <v>0.33333333333333331</v>
      </c>
      <c r="L26" s="64">
        <f t="shared" si="3"/>
        <v>0</v>
      </c>
      <c r="M26" s="67">
        <f t="shared" si="4"/>
        <v>44415</v>
      </c>
      <c r="N26" s="68" t="s">
        <v>85</v>
      </c>
      <c r="O26" s="69">
        <v>0.29166666666666669</v>
      </c>
      <c r="P26" s="69">
        <v>0.33333333333333331</v>
      </c>
      <c r="Q26" s="64">
        <f t="shared" si="5"/>
        <v>4.166666666666663E-2</v>
      </c>
      <c r="R26" s="70">
        <f t="shared" si="6"/>
        <v>44423</v>
      </c>
      <c r="S26" s="65" t="s">
        <v>85</v>
      </c>
      <c r="T26" s="63">
        <v>0.29166666666666669</v>
      </c>
      <c r="U26" s="63">
        <v>0.33333333333333331</v>
      </c>
      <c r="V26" s="64">
        <f t="shared" si="7"/>
        <v>4.166666666666663E-2</v>
      </c>
      <c r="W26" s="71">
        <f t="shared" si="8"/>
        <v>0.12499999999999989</v>
      </c>
    </row>
    <row r="27" spans="1:23" x14ac:dyDescent="0.25">
      <c r="A27" s="1"/>
      <c r="B27" s="1"/>
      <c r="C27" s="105" t="s">
        <v>254</v>
      </c>
      <c r="D27" s="62">
        <v>44409</v>
      </c>
      <c r="E27" s="63">
        <v>0.29166666666666669</v>
      </c>
      <c r="F27" s="63">
        <v>0.33333333333333331</v>
      </c>
      <c r="G27" s="64">
        <f t="shared" si="1"/>
        <v>4.166666666666663E-2</v>
      </c>
      <c r="H27" s="65">
        <f t="shared" si="2"/>
        <v>44410</v>
      </c>
      <c r="I27" s="65" t="s">
        <v>84</v>
      </c>
      <c r="J27" s="66">
        <v>0.29166666666666669</v>
      </c>
      <c r="K27" s="66">
        <v>0.33333333333333331</v>
      </c>
      <c r="L27" s="64">
        <f t="shared" si="3"/>
        <v>0</v>
      </c>
      <c r="M27" s="67">
        <f t="shared" si="4"/>
        <v>44416</v>
      </c>
      <c r="N27" s="68" t="s">
        <v>85</v>
      </c>
      <c r="O27" s="69">
        <v>0.29166666666666669</v>
      </c>
      <c r="P27" s="69">
        <v>0.33333333333333331</v>
      </c>
      <c r="Q27" s="64">
        <f t="shared" si="5"/>
        <v>4.166666666666663E-2</v>
      </c>
      <c r="R27" s="70">
        <f t="shared" si="6"/>
        <v>44424</v>
      </c>
      <c r="S27" s="65" t="s">
        <v>85</v>
      </c>
      <c r="T27" s="63">
        <v>0.29166666666666669</v>
      </c>
      <c r="U27" s="63">
        <v>0.33333333333333331</v>
      </c>
      <c r="V27" s="64">
        <f t="shared" si="7"/>
        <v>4.166666666666663E-2</v>
      </c>
      <c r="W27" s="71">
        <f t="shared" si="8"/>
        <v>0.12499999999999989</v>
      </c>
    </row>
    <row r="28" spans="1:23" x14ac:dyDescent="0.25">
      <c r="A28" s="1"/>
      <c r="B28" s="1"/>
      <c r="C28" s="105" t="s">
        <v>255</v>
      </c>
      <c r="D28" s="62">
        <v>44410</v>
      </c>
      <c r="E28" s="63">
        <v>0.29166666666666669</v>
      </c>
      <c r="F28" s="63">
        <v>0.33333333333333331</v>
      </c>
      <c r="G28" s="64">
        <f t="shared" si="1"/>
        <v>4.166666666666663E-2</v>
      </c>
      <c r="H28" s="65">
        <f t="shared" si="2"/>
        <v>44411</v>
      </c>
      <c r="I28" s="65" t="s">
        <v>84</v>
      </c>
      <c r="J28" s="66">
        <v>0.29166666666666669</v>
      </c>
      <c r="K28" s="66">
        <v>0.33333333333333331</v>
      </c>
      <c r="L28" s="64">
        <f t="shared" si="3"/>
        <v>0</v>
      </c>
      <c r="M28" s="67">
        <f t="shared" si="4"/>
        <v>44417</v>
      </c>
      <c r="N28" s="68" t="s">
        <v>85</v>
      </c>
      <c r="O28" s="69">
        <v>0.29166666666666669</v>
      </c>
      <c r="P28" s="69">
        <v>0.33333333333333331</v>
      </c>
      <c r="Q28" s="64">
        <f t="shared" si="5"/>
        <v>4.166666666666663E-2</v>
      </c>
      <c r="R28" s="70">
        <f t="shared" si="6"/>
        <v>44425</v>
      </c>
      <c r="S28" s="65" t="s">
        <v>85</v>
      </c>
      <c r="T28" s="63">
        <v>0.29166666666666669</v>
      </c>
      <c r="U28" s="63">
        <v>0.33333333333333331</v>
      </c>
      <c r="V28" s="64">
        <f t="shared" si="7"/>
        <v>4.166666666666663E-2</v>
      </c>
      <c r="W28" s="71">
        <f t="shared" si="8"/>
        <v>0.12499999999999989</v>
      </c>
    </row>
    <row r="29" spans="1:23" x14ac:dyDescent="0.25">
      <c r="A29" s="1"/>
      <c r="B29" s="1"/>
      <c r="C29" s="105" t="s">
        <v>256</v>
      </c>
      <c r="D29" s="62">
        <v>44411</v>
      </c>
      <c r="E29" s="63">
        <v>0.29166666666666669</v>
      </c>
      <c r="F29" s="63">
        <v>0.33333333333333331</v>
      </c>
      <c r="G29" s="64">
        <f t="shared" si="1"/>
        <v>4.166666666666663E-2</v>
      </c>
      <c r="H29" s="65">
        <f t="shared" si="2"/>
        <v>44412</v>
      </c>
      <c r="I29" s="65" t="s">
        <v>84</v>
      </c>
      <c r="J29" s="66">
        <v>0.29166666666666669</v>
      </c>
      <c r="K29" s="66">
        <v>0.33333333333333331</v>
      </c>
      <c r="L29" s="64">
        <f t="shared" si="3"/>
        <v>0</v>
      </c>
      <c r="M29" s="67">
        <f t="shared" si="4"/>
        <v>44418</v>
      </c>
      <c r="N29" s="68" t="s">
        <v>85</v>
      </c>
      <c r="O29" s="69">
        <v>0.29166666666666669</v>
      </c>
      <c r="P29" s="69">
        <v>0.33333333333333331</v>
      </c>
      <c r="Q29" s="64">
        <f t="shared" si="5"/>
        <v>4.166666666666663E-2</v>
      </c>
      <c r="R29" s="70">
        <f t="shared" si="6"/>
        <v>44426</v>
      </c>
      <c r="S29" s="65" t="s">
        <v>85</v>
      </c>
      <c r="T29" s="63">
        <v>0.29166666666666669</v>
      </c>
      <c r="U29" s="63">
        <v>0.33333333333333331</v>
      </c>
      <c r="V29" s="64">
        <f t="shared" si="7"/>
        <v>4.166666666666663E-2</v>
      </c>
      <c r="W29" s="71">
        <f t="shared" si="8"/>
        <v>0.12499999999999989</v>
      </c>
    </row>
    <row r="30" spans="1:23" x14ac:dyDescent="0.25">
      <c r="A30" s="1"/>
      <c r="B30" s="1"/>
      <c r="C30" s="105" t="s">
        <v>257</v>
      </c>
      <c r="D30" s="62">
        <v>44412</v>
      </c>
      <c r="E30" s="63">
        <v>0.29166666666666669</v>
      </c>
      <c r="F30" s="63">
        <v>0.33333333333333331</v>
      </c>
      <c r="G30" s="64">
        <f t="shared" si="1"/>
        <v>4.166666666666663E-2</v>
      </c>
      <c r="H30" s="65">
        <f t="shared" si="2"/>
        <v>44413</v>
      </c>
      <c r="I30" s="65" t="s">
        <v>84</v>
      </c>
      <c r="J30" s="66">
        <v>0.29166666666666669</v>
      </c>
      <c r="K30" s="66">
        <v>0.33333333333333331</v>
      </c>
      <c r="L30" s="64">
        <f t="shared" si="3"/>
        <v>0</v>
      </c>
      <c r="M30" s="67">
        <f t="shared" si="4"/>
        <v>44419</v>
      </c>
      <c r="N30" s="68" t="s">
        <v>85</v>
      </c>
      <c r="O30" s="69">
        <v>0.29166666666666669</v>
      </c>
      <c r="P30" s="69">
        <v>0.33333333333333331</v>
      </c>
      <c r="Q30" s="64">
        <f t="shared" si="5"/>
        <v>4.166666666666663E-2</v>
      </c>
      <c r="R30" s="70">
        <f t="shared" si="6"/>
        <v>44427</v>
      </c>
      <c r="S30" s="65" t="s">
        <v>85</v>
      </c>
      <c r="T30" s="63">
        <v>0.29166666666666669</v>
      </c>
      <c r="U30" s="63">
        <v>0.33333333333333331</v>
      </c>
      <c r="V30" s="64">
        <f t="shared" si="7"/>
        <v>4.166666666666663E-2</v>
      </c>
      <c r="W30" s="71">
        <f t="shared" si="8"/>
        <v>0.12499999999999989</v>
      </c>
    </row>
    <row r="31" spans="1:23" x14ac:dyDescent="0.25">
      <c r="A31" s="1"/>
      <c r="B31" s="1"/>
      <c r="C31" s="105" t="s">
        <v>258</v>
      </c>
      <c r="D31" s="62">
        <v>44413</v>
      </c>
      <c r="E31" s="63">
        <v>0.29166666666666669</v>
      </c>
      <c r="F31" s="63">
        <v>0.33333333333333331</v>
      </c>
      <c r="G31" s="64">
        <f t="shared" si="1"/>
        <v>4.166666666666663E-2</v>
      </c>
      <c r="H31" s="65">
        <f t="shared" si="2"/>
        <v>44414</v>
      </c>
      <c r="I31" s="65" t="s">
        <v>84</v>
      </c>
      <c r="J31" s="66">
        <v>0.29166666666666669</v>
      </c>
      <c r="K31" s="66">
        <v>0.33333333333333331</v>
      </c>
      <c r="L31" s="64">
        <f t="shared" si="3"/>
        <v>0</v>
      </c>
      <c r="M31" s="67">
        <f t="shared" si="4"/>
        <v>44420</v>
      </c>
      <c r="N31" s="68" t="s">
        <v>85</v>
      </c>
      <c r="O31" s="69">
        <v>0.29166666666666669</v>
      </c>
      <c r="P31" s="69">
        <v>0.33333333333333331</v>
      </c>
      <c r="Q31" s="64">
        <f t="shared" si="5"/>
        <v>4.166666666666663E-2</v>
      </c>
      <c r="R31" s="70">
        <f t="shared" si="6"/>
        <v>44428</v>
      </c>
      <c r="S31" s="65" t="s">
        <v>85</v>
      </c>
      <c r="T31" s="63">
        <v>0.29166666666666669</v>
      </c>
      <c r="U31" s="63">
        <v>0.33333333333333331</v>
      </c>
      <c r="V31" s="64">
        <f t="shared" si="7"/>
        <v>4.166666666666663E-2</v>
      </c>
      <c r="W31" s="71">
        <f t="shared" si="8"/>
        <v>0.12499999999999989</v>
      </c>
    </row>
    <row r="32" spans="1:23" ht="30" x14ac:dyDescent="0.25">
      <c r="A32" s="1"/>
      <c r="B32" s="1"/>
      <c r="C32" s="105" t="s">
        <v>259</v>
      </c>
      <c r="D32" s="62">
        <v>44414</v>
      </c>
      <c r="E32" s="63">
        <v>0.29166666666666669</v>
      </c>
      <c r="F32" s="63">
        <v>0.33333333333333331</v>
      </c>
      <c r="G32" s="64">
        <f t="shared" si="1"/>
        <v>4.166666666666663E-2</v>
      </c>
      <c r="H32" s="65">
        <f t="shared" si="2"/>
        <v>44415</v>
      </c>
      <c r="I32" s="65" t="s">
        <v>84</v>
      </c>
      <c r="J32" s="66">
        <v>0.29166666666666669</v>
      </c>
      <c r="K32" s="66">
        <v>0.33333333333333331</v>
      </c>
      <c r="L32" s="64">
        <f t="shared" si="3"/>
        <v>0</v>
      </c>
      <c r="M32" s="67">
        <f t="shared" si="4"/>
        <v>44421</v>
      </c>
      <c r="N32" s="68" t="s">
        <v>85</v>
      </c>
      <c r="O32" s="69">
        <v>0.29166666666666669</v>
      </c>
      <c r="P32" s="69">
        <v>0.33333333333333331</v>
      </c>
      <c r="Q32" s="64">
        <f t="shared" si="5"/>
        <v>4.166666666666663E-2</v>
      </c>
      <c r="R32" s="70">
        <f t="shared" si="6"/>
        <v>44429</v>
      </c>
      <c r="S32" s="65" t="s">
        <v>85</v>
      </c>
      <c r="T32" s="63">
        <v>0.29166666666666669</v>
      </c>
      <c r="U32" s="63">
        <v>0.33333333333333331</v>
      </c>
      <c r="V32" s="64">
        <f t="shared" si="7"/>
        <v>4.166666666666663E-2</v>
      </c>
      <c r="W32" s="71">
        <f t="shared" si="8"/>
        <v>0.12499999999999989</v>
      </c>
    </row>
    <row r="33" spans="1:23" ht="30" x14ac:dyDescent="0.25">
      <c r="A33" s="1"/>
      <c r="B33" s="1"/>
      <c r="C33" s="105" t="s">
        <v>260</v>
      </c>
      <c r="D33" s="62">
        <v>44415</v>
      </c>
      <c r="E33" s="63">
        <v>0.29166666666666669</v>
      </c>
      <c r="F33" s="63">
        <v>0.33333333333333331</v>
      </c>
      <c r="G33" s="64">
        <f t="shared" si="1"/>
        <v>4.166666666666663E-2</v>
      </c>
      <c r="H33" s="65">
        <f t="shared" si="2"/>
        <v>44416</v>
      </c>
      <c r="I33" s="65" t="s">
        <v>84</v>
      </c>
      <c r="J33" s="66">
        <v>0.29166666666666669</v>
      </c>
      <c r="K33" s="66">
        <v>0.33333333333333331</v>
      </c>
      <c r="L33" s="64">
        <f t="shared" si="3"/>
        <v>0</v>
      </c>
      <c r="M33" s="67">
        <f t="shared" si="4"/>
        <v>44422</v>
      </c>
      <c r="N33" s="68" t="s">
        <v>85</v>
      </c>
      <c r="O33" s="69">
        <v>0.29166666666666669</v>
      </c>
      <c r="P33" s="69">
        <v>0.33333333333333331</v>
      </c>
      <c r="Q33" s="64">
        <f t="shared" si="5"/>
        <v>4.166666666666663E-2</v>
      </c>
      <c r="R33" s="70">
        <f t="shared" si="6"/>
        <v>44430</v>
      </c>
      <c r="S33" s="65" t="s">
        <v>85</v>
      </c>
      <c r="T33" s="63">
        <v>0.29166666666666669</v>
      </c>
      <c r="U33" s="63">
        <v>0.33333333333333331</v>
      </c>
      <c r="V33" s="64">
        <f t="shared" si="7"/>
        <v>4.166666666666663E-2</v>
      </c>
      <c r="W33" s="71">
        <f t="shared" si="8"/>
        <v>0.12499999999999989</v>
      </c>
    </row>
    <row r="34" spans="1:23" ht="30" x14ac:dyDescent="0.25">
      <c r="A34" s="1"/>
      <c r="B34" s="1"/>
      <c r="C34" s="105" t="s">
        <v>261</v>
      </c>
      <c r="D34" s="62">
        <v>44416</v>
      </c>
      <c r="E34" s="63">
        <v>0.29166666666666669</v>
      </c>
      <c r="F34" s="63">
        <v>0.33333333333333331</v>
      </c>
      <c r="G34" s="64">
        <f t="shared" si="1"/>
        <v>4.166666666666663E-2</v>
      </c>
      <c r="H34" s="65">
        <f t="shared" si="2"/>
        <v>44417</v>
      </c>
      <c r="I34" s="65" t="s">
        <v>84</v>
      </c>
      <c r="J34" s="66">
        <v>0.29166666666666669</v>
      </c>
      <c r="K34" s="66">
        <v>0.33333333333333331</v>
      </c>
      <c r="L34" s="64">
        <f t="shared" si="3"/>
        <v>0</v>
      </c>
      <c r="M34" s="67">
        <f t="shared" si="4"/>
        <v>44423</v>
      </c>
      <c r="N34" s="68" t="s">
        <v>85</v>
      </c>
      <c r="O34" s="69">
        <v>0.29166666666666669</v>
      </c>
      <c r="P34" s="69">
        <v>0.33333333333333331</v>
      </c>
      <c r="Q34" s="64">
        <f t="shared" si="5"/>
        <v>4.166666666666663E-2</v>
      </c>
      <c r="R34" s="70">
        <f t="shared" si="6"/>
        <v>44431</v>
      </c>
      <c r="S34" s="65" t="s">
        <v>85</v>
      </c>
      <c r="T34" s="63">
        <v>0.29166666666666669</v>
      </c>
      <c r="U34" s="63">
        <v>0.33333333333333331</v>
      </c>
      <c r="V34" s="64">
        <f t="shared" si="7"/>
        <v>4.166666666666663E-2</v>
      </c>
      <c r="W34" s="71">
        <f t="shared" si="8"/>
        <v>0.12499999999999989</v>
      </c>
    </row>
    <row r="35" spans="1:23" ht="60" x14ac:dyDescent="0.25">
      <c r="A35" s="1"/>
      <c r="B35" s="1"/>
      <c r="C35" s="106" t="s">
        <v>262</v>
      </c>
      <c r="D35" s="62">
        <v>44417</v>
      </c>
      <c r="E35" s="63">
        <v>0.29166666666666669</v>
      </c>
      <c r="F35" s="63">
        <v>0.33333333333333331</v>
      </c>
      <c r="G35" s="64">
        <f t="shared" si="1"/>
        <v>4.166666666666663E-2</v>
      </c>
      <c r="H35" s="65">
        <f t="shared" si="2"/>
        <v>44418</v>
      </c>
      <c r="I35" s="65" t="s">
        <v>84</v>
      </c>
      <c r="J35" s="66">
        <v>0.29166666666666669</v>
      </c>
      <c r="K35" s="66">
        <v>0.33333333333333331</v>
      </c>
      <c r="L35" s="64">
        <f t="shared" si="3"/>
        <v>0</v>
      </c>
      <c r="M35" s="67">
        <f t="shared" si="4"/>
        <v>44424</v>
      </c>
      <c r="N35" s="68" t="s">
        <v>85</v>
      </c>
      <c r="O35" s="69">
        <v>0.29166666666666669</v>
      </c>
      <c r="P35" s="69">
        <v>0.33333333333333331</v>
      </c>
      <c r="Q35" s="64">
        <f t="shared" si="5"/>
        <v>4.166666666666663E-2</v>
      </c>
      <c r="R35" s="70">
        <f t="shared" si="6"/>
        <v>44432</v>
      </c>
      <c r="S35" s="65" t="s">
        <v>85</v>
      </c>
      <c r="T35" s="63">
        <v>0.29166666666666669</v>
      </c>
      <c r="U35" s="63">
        <v>0.33333333333333331</v>
      </c>
      <c r="V35" s="64">
        <f t="shared" si="7"/>
        <v>4.166666666666663E-2</v>
      </c>
      <c r="W35" s="71">
        <f t="shared" si="8"/>
        <v>0.12499999999999989</v>
      </c>
    </row>
    <row r="36" spans="1:23" x14ac:dyDescent="0.25">
      <c r="A36" s="1"/>
      <c r="B36" s="1"/>
      <c r="C36" s="102"/>
      <c r="D36" s="62">
        <v>44418</v>
      </c>
      <c r="E36" s="63">
        <v>0.29166666666666669</v>
      </c>
      <c r="F36" s="63">
        <v>0.33333333333333331</v>
      </c>
      <c r="G36" s="64">
        <f t="shared" si="1"/>
        <v>4.166666666666663E-2</v>
      </c>
      <c r="H36" s="65">
        <f t="shared" si="2"/>
        <v>44419</v>
      </c>
      <c r="I36" s="65" t="s">
        <v>84</v>
      </c>
      <c r="J36" s="66">
        <v>0.29166666666666669</v>
      </c>
      <c r="K36" s="66">
        <v>0.33333333333333331</v>
      </c>
      <c r="L36" s="64">
        <f t="shared" si="3"/>
        <v>0</v>
      </c>
      <c r="M36" s="67">
        <f t="shared" si="4"/>
        <v>44425</v>
      </c>
      <c r="N36" s="68" t="s">
        <v>85</v>
      </c>
      <c r="O36" s="69">
        <v>0.29166666666666669</v>
      </c>
      <c r="P36" s="69">
        <v>0.33333333333333331</v>
      </c>
      <c r="Q36" s="64">
        <f t="shared" si="5"/>
        <v>4.166666666666663E-2</v>
      </c>
      <c r="R36" s="70">
        <f t="shared" si="6"/>
        <v>44433</v>
      </c>
      <c r="S36" s="65" t="s">
        <v>85</v>
      </c>
      <c r="T36" s="63">
        <v>0.29166666666666669</v>
      </c>
      <c r="U36" s="63">
        <v>0.33333333333333331</v>
      </c>
      <c r="V36" s="64">
        <f t="shared" si="7"/>
        <v>4.166666666666663E-2</v>
      </c>
      <c r="W36" s="71">
        <f t="shared" si="8"/>
        <v>0.12499999999999989</v>
      </c>
    </row>
    <row r="37" spans="1:23" x14ac:dyDescent="0.25">
      <c r="A37" s="1"/>
      <c r="B37" s="1"/>
      <c r="C37" s="102"/>
      <c r="D37" s="62">
        <v>44419</v>
      </c>
      <c r="E37" s="63">
        <v>0.29166666666666669</v>
      </c>
      <c r="F37" s="63">
        <v>0.33333333333333331</v>
      </c>
      <c r="G37" s="64">
        <f t="shared" si="1"/>
        <v>4.166666666666663E-2</v>
      </c>
      <c r="H37" s="65">
        <f t="shared" si="2"/>
        <v>44420</v>
      </c>
      <c r="I37" s="65" t="s">
        <v>84</v>
      </c>
      <c r="J37" s="66">
        <v>0.29166666666666669</v>
      </c>
      <c r="K37" s="66">
        <v>0.33333333333333331</v>
      </c>
      <c r="L37" s="64">
        <f t="shared" si="3"/>
        <v>0</v>
      </c>
      <c r="M37" s="67">
        <f t="shared" si="4"/>
        <v>44426</v>
      </c>
      <c r="N37" s="68" t="s">
        <v>85</v>
      </c>
      <c r="O37" s="69">
        <v>0.29166666666666669</v>
      </c>
      <c r="P37" s="69">
        <v>0.33333333333333331</v>
      </c>
      <c r="Q37" s="64">
        <f t="shared" si="5"/>
        <v>4.166666666666663E-2</v>
      </c>
      <c r="R37" s="70">
        <f t="shared" si="6"/>
        <v>44434</v>
      </c>
      <c r="S37" s="65" t="s">
        <v>85</v>
      </c>
      <c r="T37" s="63">
        <v>0.29166666666666669</v>
      </c>
      <c r="U37" s="63">
        <v>0.33333333333333331</v>
      </c>
      <c r="V37" s="64">
        <f t="shared" si="7"/>
        <v>4.166666666666663E-2</v>
      </c>
      <c r="W37" s="71">
        <f t="shared" si="8"/>
        <v>0.12499999999999989</v>
      </c>
    </row>
    <row r="38" spans="1:23" x14ac:dyDescent="0.25">
      <c r="A38" s="1"/>
      <c r="B38" s="1"/>
      <c r="C38" s="102"/>
      <c r="D38" s="62">
        <v>44420</v>
      </c>
      <c r="E38" s="63">
        <v>0.29166666666666669</v>
      </c>
      <c r="F38" s="63">
        <v>0.33333333333333331</v>
      </c>
      <c r="G38" s="64">
        <f t="shared" si="1"/>
        <v>4.166666666666663E-2</v>
      </c>
      <c r="H38" s="65">
        <f t="shared" si="2"/>
        <v>44421</v>
      </c>
      <c r="I38" s="65" t="s">
        <v>84</v>
      </c>
      <c r="J38" s="66">
        <v>0.29166666666666669</v>
      </c>
      <c r="K38" s="66">
        <v>0.33333333333333331</v>
      </c>
      <c r="L38" s="64">
        <f t="shared" si="3"/>
        <v>0</v>
      </c>
      <c r="M38" s="67">
        <f t="shared" si="4"/>
        <v>44427</v>
      </c>
      <c r="N38" s="68" t="s">
        <v>85</v>
      </c>
      <c r="O38" s="69">
        <v>0.29166666666666669</v>
      </c>
      <c r="P38" s="69">
        <v>0.33333333333333331</v>
      </c>
      <c r="Q38" s="64">
        <f t="shared" si="5"/>
        <v>4.166666666666663E-2</v>
      </c>
      <c r="R38" s="70">
        <f t="shared" si="6"/>
        <v>44435</v>
      </c>
      <c r="S38" s="65" t="s">
        <v>85</v>
      </c>
      <c r="T38" s="63">
        <v>0.29166666666666669</v>
      </c>
      <c r="U38" s="63">
        <v>0.33333333333333331</v>
      </c>
      <c r="V38" s="64">
        <f t="shared" si="7"/>
        <v>4.166666666666663E-2</v>
      </c>
      <c r="W38" s="71">
        <f t="shared" si="8"/>
        <v>0.12499999999999989</v>
      </c>
    </row>
    <row r="39" spans="1:23" x14ac:dyDescent="0.25">
      <c r="A39" s="1"/>
      <c r="B39" s="1"/>
      <c r="C39" s="102"/>
      <c r="D39" s="62">
        <v>44421</v>
      </c>
      <c r="E39" s="63">
        <v>0.29166666666666669</v>
      </c>
      <c r="F39" s="63">
        <v>0.33333333333333331</v>
      </c>
      <c r="G39" s="64">
        <f t="shared" si="1"/>
        <v>4.166666666666663E-2</v>
      </c>
      <c r="H39" s="65">
        <f t="shared" si="2"/>
        <v>44422</v>
      </c>
      <c r="I39" s="65" t="s">
        <v>84</v>
      </c>
      <c r="J39" s="66">
        <v>0.29166666666666669</v>
      </c>
      <c r="K39" s="66">
        <v>0.33333333333333331</v>
      </c>
      <c r="L39" s="64">
        <f t="shared" si="3"/>
        <v>0</v>
      </c>
      <c r="M39" s="67">
        <f t="shared" si="4"/>
        <v>44428</v>
      </c>
      <c r="N39" s="68" t="s">
        <v>85</v>
      </c>
      <c r="O39" s="69">
        <v>0.29166666666666669</v>
      </c>
      <c r="P39" s="69">
        <v>0.33333333333333331</v>
      </c>
      <c r="Q39" s="64">
        <f t="shared" si="5"/>
        <v>4.166666666666663E-2</v>
      </c>
      <c r="R39" s="70">
        <f t="shared" si="6"/>
        <v>44436</v>
      </c>
      <c r="S39" s="65" t="s">
        <v>85</v>
      </c>
      <c r="T39" s="63">
        <v>0.29166666666666669</v>
      </c>
      <c r="U39" s="63">
        <v>0.33333333333333331</v>
      </c>
      <c r="V39" s="64">
        <f t="shared" si="7"/>
        <v>4.166666666666663E-2</v>
      </c>
      <c r="W39" s="71">
        <f t="shared" si="8"/>
        <v>0.12499999999999989</v>
      </c>
    </row>
    <row r="40" spans="1:23" ht="15.75" thickBot="1" x14ac:dyDescent="0.3">
      <c r="A40" s="1"/>
      <c r="B40" s="1"/>
      <c r="C40" s="103"/>
      <c r="D40" s="62">
        <v>44422</v>
      </c>
      <c r="E40" s="63">
        <v>0.29166666666666669</v>
      </c>
      <c r="F40" s="63">
        <v>0.33333333333333331</v>
      </c>
      <c r="G40" s="64">
        <f t="shared" si="1"/>
        <v>4.166666666666663E-2</v>
      </c>
      <c r="H40" s="65">
        <f t="shared" si="2"/>
        <v>44423</v>
      </c>
      <c r="I40" s="65" t="s">
        <v>84</v>
      </c>
      <c r="J40" s="66">
        <v>0.29166666666666669</v>
      </c>
      <c r="K40" s="66">
        <v>0.33333333333333331</v>
      </c>
      <c r="L40" s="64">
        <f t="shared" si="3"/>
        <v>0</v>
      </c>
      <c r="M40" s="67">
        <f t="shared" si="4"/>
        <v>44429</v>
      </c>
      <c r="N40" s="68" t="s">
        <v>85</v>
      </c>
      <c r="O40" s="69">
        <v>0.29166666666666669</v>
      </c>
      <c r="P40" s="69">
        <v>0.33333333333333331</v>
      </c>
      <c r="Q40" s="64">
        <f t="shared" si="5"/>
        <v>4.166666666666663E-2</v>
      </c>
      <c r="R40" s="70">
        <f t="shared" si="6"/>
        <v>44437</v>
      </c>
      <c r="S40" s="65" t="s">
        <v>85</v>
      </c>
      <c r="T40" s="63">
        <v>0.29166666666666669</v>
      </c>
      <c r="U40" s="63">
        <v>0.33333333333333331</v>
      </c>
      <c r="V40" s="64">
        <f t="shared" si="7"/>
        <v>4.166666666666663E-2</v>
      </c>
      <c r="W40" s="71">
        <f t="shared" si="8"/>
        <v>0.12499999999999989</v>
      </c>
    </row>
    <row r="41" spans="1:23" ht="15.75" thickBot="1" x14ac:dyDescent="0.3">
      <c r="C41" s="98" t="s">
        <v>86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23" x14ac:dyDescent="0.25"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</row>
    <row r="43" spans="1:23" x14ac:dyDescent="0.25"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4"/>
    </row>
    <row r="44" spans="1:23" x14ac:dyDescent="0.25"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4"/>
    </row>
    <row r="45" spans="1:23" x14ac:dyDescent="0.25"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</row>
    <row r="46" spans="1:23" ht="15.75" thickBot="1" x14ac:dyDescent="0.3"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</row>
  </sheetData>
  <sheetProtection algorithmName="SHA-512" hashValue="H/ZmYCdDZ0N1GoPryJJft+7OEO9K3JGK+StdzehN7UX+89AmDV0WAyhE37rDmFFLeBGFE9557caLM0FyYwyPeQ==" saltValue="Tgx+GmSVnp90TGbtMqBuUQ==" spinCount="100000" sheet="1" selectLockedCells="1"/>
  <mergeCells count="2">
    <mergeCell ref="C41:Q41"/>
    <mergeCell ref="C42:Q46"/>
  </mergeCells>
  <dataValidations disablePrompts="1" count="1">
    <dataValidation type="list" allowBlank="1" showInputMessage="1" showErrorMessage="1" sqref="S7:S40 N7:N40 I7:I40" xr:uid="{00000000-0002-0000-0900-000000000000}">
      <formula1>"Sim, Não"</formula1>
    </dataValidation>
  </dataValidations>
  <hyperlinks>
    <hyperlink ref="A14:B14" location="'D9'!B15" display="'D9'!B15" xr:uid="{7BF1FE58-B083-4E10-A3D9-D3996548BEDA}"/>
    <hyperlink ref="A13:B13" location="'D9'!B14" display="'D9'!B14" xr:uid="{8B1BB9BD-BF38-4815-AC3D-F0C9252B7EC2}"/>
    <hyperlink ref="A12:B12" location="'D7'!B13" display="'D7'!B13" xr:uid="{ACD36ED7-3CD9-470E-A41C-D1210D63143A}"/>
    <hyperlink ref="A11:B11" location="'D6'!B12" display="'D6'!B12" xr:uid="{72CF9252-DC06-444D-993A-759597A56D52}"/>
    <hyperlink ref="A10:B10" location="'D5'!B11" display="'D5'!B11" xr:uid="{B8501968-4256-4989-8F39-2CFB9FB86C46}"/>
    <hyperlink ref="A9:B9" location="'D4'!B10" display="'D4'!B10" xr:uid="{3F1249AF-A1FF-48F6-B07C-156E693257EA}"/>
    <hyperlink ref="A15:B15" location="'D10'!B16" display="'D10'!B16" xr:uid="{4B6BEC75-3756-4DB5-943C-005F2FF1C4CE}"/>
    <hyperlink ref="A7:B7" location="'Língua Portuguesa'!A1" display="'Língua Portuguesa'!A1" xr:uid="{873B636F-087E-4DE6-9154-D705AF065021}"/>
    <hyperlink ref="A8:B8" location="'D2'!B8" display="'D2'!B8" xr:uid="{9133E2D4-C1A3-423A-B25B-034441082CA9}"/>
    <hyperlink ref="B13" location="'Contabilidade Geral'!A1" display="'Contabilidade Geral'!A1" xr:uid="{AF3D28F9-D1D7-46F2-AFDD-F8B78D2B1CEE}"/>
    <hyperlink ref="A13" location="'D8'!B14" display="'D8'!B14" xr:uid="{99430EEA-B195-4901-BE66-923BF3D65EC6}"/>
    <hyperlink ref="A16:B18" location="'D10'!B16" display="'D10'!B16" xr:uid="{3C986E88-AE34-4F9F-875E-7901DEF36E19}"/>
    <hyperlink ref="B8" location="'Racio. Lóg. e Mat. Financeira '!A1" display="'Racio. Lóg. e Mat. Financeira '!A1" xr:uid="{8918936A-54AB-4B80-8AF8-650F21CA6875}"/>
    <hyperlink ref="B9" location="'Direito Empresarial'!A1" display="'Direito Empresarial'!A1" xr:uid="{403EA616-51EC-40A8-8339-3AEF8BD54140}"/>
    <hyperlink ref="B10" location="'Direito Constitucional'!A1" display="'Direito Constitucional'!A1" xr:uid="{233AF30D-0660-4AEC-ACB2-EDD4597D446E}"/>
    <hyperlink ref="B11" location="'Direito Administrativo'!A1" display="'Direito Administrativo'!A1" xr:uid="{83FF2D25-F4D6-48C9-AD2C-02AF72623221}"/>
    <hyperlink ref="B12" location="'Direito Civil e Penal'!A1" display="'Direito Civil e Penal'!A1" xr:uid="{E98B2B04-0DCB-46DA-A79E-D7B568510C78}"/>
    <hyperlink ref="B14" location="'Direito Tributário'!A1" display="'Direito Tributário'!A1" xr:uid="{EB924EF9-E705-4F7E-85CD-F1BE8FE6E20B}"/>
    <hyperlink ref="B15" location="'Legislação Tributária do ES'!A1" display="'Legislação Tributária do ES'!A1" xr:uid="{633A2956-0E4B-456C-BDD3-85B6FB62BD81}"/>
    <hyperlink ref="B16" location="'Cont. Avançada e de Custos'!A1" display="'Cont. Avançada e de Custos'!A1" xr:uid="{AC8A6661-7BFA-45CB-A358-BD39937BACC6}"/>
    <hyperlink ref="B17" location="'T.I Aplic. à Audit. Tributária'!A1" display="'T.I Aplic. à Audit. Tributária'!A1" xr:uid="{AC973BFB-1BA4-4816-B94C-49C46DF9ACD2}"/>
    <hyperlink ref="B18" location="'Auditoria Tributária'!A1" display="'Auditoria Tributária'!A1" xr:uid="{97D0E029-9A75-4870-9D26-4D18DB108318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Capa</vt:lpstr>
      <vt:lpstr>Informações l Concurso</vt:lpstr>
      <vt:lpstr>Cronograma</vt:lpstr>
      <vt:lpstr>Quadro de horários</vt:lpstr>
      <vt:lpstr>Língua Portuguesa</vt:lpstr>
      <vt:lpstr>Racio. Lóg. e Mat. Financeira </vt:lpstr>
      <vt:lpstr>Direito Empresarial</vt:lpstr>
      <vt:lpstr>Direito Constitucional</vt:lpstr>
      <vt:lpstr>Direito Administrativo</vt:lpstr>
      <vt:lpstr>Direito Civil e Penal</vt:lpstr>
      <vt:lpstr>Contabilidade Geral</vt:lpstr>
      <vt:lpstr>Direito Tributário</vt:lpstr>
      <vt:lpstr>Legislação Tributária do ES</vt:lpstr>
      <vt:lpstr>Cont. Avançada e de Custos</vt:lpstr>
      <vt:lpstr>T.I Aplic. à Audit. Tributária</vt:lpstr>
      <vt:lpstr>Auditoria Tributária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2021-07-15T17:48:45Z</dcterms:modified>
</cp:coreProperties>
</file>