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4C5FC4EF-B260-4C90-BAF3-ABC738542197}" xr6:coauthVersionLast="45" xr6:coauthVersionMax="45" xr10:uidLastSave="{00000000-0000-0000-0000-000000000000}"/>
  <bookViews>
    <workbookView xWindow="-120" yWindow="-120" windowWidth="29040" windowHeight="15840" firstSheet="5" activeTab="9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Gerais " sheetId="6" r:id="rId5"/>
    <sheet name="Noç. Direito Constitucional " sheetId="7" r:id="rId6"/>
    <sheet name="Noç. Direito Administrativo" sheetId="10" r:id="rId7"/>
    <sheet name="Noç. Direito Eleitoral" sheetId="9" r:id="rId8"/>
    <sheet name="Noç. Administração Pública" sheetId="11" r:id="rId9"/>
    <sheet name="Noç. Adminis. Financei. e Orçam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8" i="6"/>
  <c r="B7" i="6"/>
  <c r="B12" i="7"/>
  <c r="B11" i="7"/>
  <c r="B10" i="7"/>
  <c r="B9" i="7"/>
  <c r="B8" i="7"/>
  <c r="B7" i="7"/>
  <c r="B12" i="10"/>
  <c r="B11" i="10"/>
  <c r="B10" i="10"/>
  <c r="B9" i="10"/>
  <c r="B8" i="10"/>
  <c r="B7" i="10"/>
  <c r="B12" i="9"/>
  <c r="B11" i="9"/>
  <c r="B10" i="9"/>
  <c r="B9" i="9"/>
  <c r="B8" i="9"/>
  <c r="B7" i="9"/>
  <c r="B12" i="11"/>
  <c r="B11" i="11"/>
  <c r="B10" i="11"/>
  <c r="B9" i="11"/>
  <c r="B8" i="11"/>
  <c r="B7" i="11"/>
  <c r="F12" i="2"/>
  <c r="F13" i="2"/>
  <c r="F14" i="2"/>
  <c r="F15" i="2"/>
  <c r="G8" i="12"/>
  <c r="W8" i="12" s="1"/>
  <c r="H8" i="12"/>
  <c r="L8" i="12"/>
  <c r="M8" i="12"/>
  <c r="Q8" i="12"/>
  <c r="R8" i="12"/>
  <c r="V8" i="12"/>
  <c r="G9" i="12"/>
  <c r="W9" i="12" s="1"/>
  <c r="H9" i="12"/>
  <c r="L9" i="12"/>
  <c r="M9" i="12"/>
  <c r="Q9" i="12"/>
  <c r="R9" i="12"/>
  <c r="V9" i="12"/>
  <c r="G10" i="12"/>
  <c r="W10" i="12" s="1"/>
  <c r="H10" i="12"/>
  <c r="L10" i="12"/>
  <c r="M10" i="12"/>
  <c r="Q10" i="12"/>
  <c r="R10" i="12"/>
  <c r="V10" i="12"/>
  <c r="G11" i="12"/>
  <c r="W11" i="12" s="1"/>
  <c r="H11" i="12"/>
  <c r="L11" i="12"/>
  <c r="M11" i="12"/>
  <c r="Q11" i="12"/>
  <c r="R11" i="12"/>
  <c r="V11" i="12"/>
  <c r="G12" i="12"/>
  <c r="W12" i="12" s="1"/>
  <c r="H12" i="12"/>
  <c r="L12" i="12"/>
  <c r="M12" i="12"/>
  <c r="Q12" i="12"/>
  <c r="R12" i="12"/>
  <c r="V12" i="12"/>
  <c r="G13" i="12"/>
  <c r="W13" i="12" s="1"/>
  <c r="H13" i="12"/>
  <c r="L13" i="12"/>
  <c r="M13" i="12"/>
  <c r="Q13" i="12"/>
  <c r="R13" i="12"/>
  <c r="V13" i="12"/>
  <c r="G14" i="12"/>
  <c r="W14" i="12" s="1"/>
  <c r="H14" i="12"/>
  <c r="L14" i="12"/>
  <c r="M14" i="12"/>
  <c r="Q14" i="12"/>
  <c r="R14" i="12"/>
  <c r="V14" i="12"/>
  <c r="G15" i="12"/>
  <c r="W15" i="12" s="1"/>
  <c r="H15" i="12"/>
  <c r="L15" i="12"/>
  <c r="M15" i="12"/>
  <c r="Q15" i="12"/>
  <c r="R15" i="12"/>
  <c r="V15" i="12"/>
  <c r="G16" i="12"/>
  <c r="W16" i="12" s="1"/>
  <c r="H16" i="12"/>
  <c r="L16" i="12"/>
  <c r="M16" i="12"/>
  <c r="Q16" i="12"/>
  <c r="R16" i="12"/>
  <c r="V16" i="12"/>
  <c r="G17" i="12"/>
  <c r="W17" i="12" s="1"/>
  <c r="H17" i="12"/>
  <c r="L17" i="12"/>
  <c r="M17" i="12"/>
  <c r="Q17" i="12"/>
  <c r="R17" i="12"/>
  <c r="V17" i="12"/>
  <c r="G18" i="12"/>
  <c r="W18" i="12" s="1"/>
  <c r="H18" i="12"/>
  <c r="L18" i="12"/>
  <c r="M18" i="12"/>
  <c r="Q18" i="12"/>
  <c r="R18" i="12"/>
  <c r="V18" i="12"/>
  <c r="G19" i="12"/>
  <c r="W19" i="12" s="1"/>
  <c r="H19" i="12"/>
  <c r="L19" i="12"/>
  <c r="M19" i="12"/>
  <c r="Q19" i="12"/>
  <c r="R19" i="12"/>
  <c r="V19" i="12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18" i="10"/>
  <c r="H18" i="10"/>
  <c r="L18" i="10"/>
  <c r="M18" i="10"/>
  <c r="Q18" i="10"/>
  <c r="R18" i="10"/>
  <c r="V18" i="10"/>
  <c r="W18" i="10"/>
  <c r="G19" i="10"/>
  <c r="H19" i="10"/>
  <c r="L19" i="10"/>
  <c r="M19" i="10"/>
  <c r="Q19" i="10"/>
  <c r="R19" i="10"/>
  <c r="V19" i="10"/>
  <c r="W19" i="10"/>
  <c r="G20" i="10"/>
  <c r="H20" i="10"/>
  <c r="L20" i="10"/>
  <c r="M20" i="10"/>
  <c r="Q20" i="10"/>
  <c r="R20" i="10"/>
  <c r="V20" i="10"/>
  <c r="W20" i="10"/>
  <c r="G21" i="10"/>
  <c r="H21" i="10"/>
  <c r="L21" i="10"/>
  <c r="M21" i="10"/>
  <c r="Q21" i="10"/>
  <c r="R21" i="10"/>
  <c r="V21" i="10"/>
  <c r="W21" i="10"/>
  <c r="G22" i="10"/>
  <c r="H22" i="10"/>
  <c r="L22" i="10"/>
  <c r="M22" i="10"/>
  <c r="Q22" i="10"/>
  <c r="R22" i="10"/>
  <c r="V22" i="10"/>
  <c r="W22" i="10"/>
  <c r="G23" i="10"/>
  <c r="H23" i="10"/>
  <c r="L23" i="10"/>
  <c r="M23" i="10"/>
  <c r="Q23" i="10"/>
  <c r="R23" i="10"/>
  <c r="V23" i="10"/>
  <c r="W23" i="10"/>
  <c r="G24" i="10"/>
  <c r="H24" i="10"/>
  <c r="L24" i="10"/>
  <c r="M24" i="10"/>
  <c r="Q24" i="10"/>
  <c r="R24" i="10"/>
  <c r="V24" i="10"/>
  <c r="W24" i="10"/>
  <c r="G25" i="10"/>
  <c r="H25" i="10"/>
  <c r="L25" i="10"/>
  <c r="M25" i="10"/>
  <c r="Q25" i="10"/>
  <c r="R25" i="10"/>
  <c r="V25" i="10"/>
  <c r="W25" i="10"/>
  <c r="G26" i="10"/>
  <c r="H26" i="10"/>
  <c r="L26" i="10"/>
  <c r="M26" i="10"/>
  <c r="Q26" i="10"/>
  <c r="R26" i="10"/>
  <c r="V26" i="10"/>
  <c r="W26" i="10"/>
  <c r="G27" i="10"/>
  <c r="H27" i="10"/>
  <c r="L27" i="10"/>
  <c r="M27" i="10"/>
  <c r="Q27" i="10"/>
  <c r="R27" i="10"/>
  <c r="V27" i="10"/>
  <c r="W27" i="10"/>
  <c r="G28" i="10"/>
  <c r="H28" i="10"/>
  <c r="L28" i="10"/>
  <c r="M28" i="10"/>
  <c r="Q28" i="10"/>
  <c r="R28" i="10"/>
  <c r="V28" i="10"/>
  <c r="W28" i="10"/>
  <c r="G29" i="10"/>
  <c r="H29" i="10"/>
  <c r="L29" i="10"/>
  <c r="M29" i="10"/>
  <c r="Q29" i="10"/>
  <c r="R29" i="10"/>
  <c r="V29" i="10"/>
  <c r="W29" i="10"/>
  <c r="G30" i="10"/>
  <c r="H30" i="10"/>
  <c r="L30" i="10"/>
  <c r="M30" i="10"/>
  <c r="Q30" i="10"/>
  <c r="R30" i="10"/>
  <c r="V30" i="10"/>
  <c r="W30" i="10"/>
  <c r="G31" i="10"/>
  <c r="H31" i="10"/>
  <c r="L31" i="10"/>
  <c r="M31" i="10"/>
  <c r="Q31" i="10"/>
  <c r="R31" i="10"/>
  <c r="V31" i="10"/>
  <c r="W31" i="10"/>
  <c r="G32" i="10"/>
  <c r="H32" i="10"/>
  <c r="L32" i="10"/>
  <c r="M32" i="10"/>
  <c r="Q32" i="10"/>
  <c r="R32" i="10"/>
  <c r="V32" i="10"/>
  <c r="W32" i="10"/>
  <c r="G33" i="10"/>
  <c r="H33" i="10"/>
  <c r="L33" i="10"/>
  <c r="M33" i="10"/>
  <c r="Q33" i="10"/>
  <c r="R33" i="10"/>
  <c r="V33" i="10"/>
  <c r="W33" i="10"/>
  <c r="G34" i="10"/>
  <c r="H34" i="10"/>
  <c r="L34" i="10"/>
  <c r="M34" i="10"/>
  <c r="Q34" i="10"/>
  <c r="R34" i="10"/>
  <c r="V34" i="10"/>
  <c r="W34" i="10"/>
  <c r="G35" i="10"/>
  <c r="H35" i="10"/>
  <c r="L35" i="10"/>
  <c r="M35" i="10"/>
  <c r="Q35" i="10"/>
  <c r="R35" i="10"/>
  <c r="V35" i="10"/>
  <c r="W35" i="10"/>
  <c r="G8" i="9"/>
  <c r="H8" i="9"/>
  <c r="L8" i="9"/>
  <c r="W8" i="9" s="1"/>
  <c r="M8" i="9"/>
  <c r="Q8" i="9"/>
  <c r="R8" i="9"/>
  <c r="V8" i="9"/>
  <c r="G9" i="9"/>
  <c r="H9" i="9"/>
  <c r="L9" i="9"/>
  <c r="W9" i="9" s="1"/>
  <c r="M9" i="9"/>
  <c r="Q9" i="9"/>
  <c r="R9" i="9"/>
  <c r="V9" i="9"/>
  <c r="G10" i="9"/>
  <c r="H10" i="9"/>
  <c r="L10" i="9"/>
  <c r="W10" i="9" s="1"/>
  <c r="M10" i="9"/>
  <c r="Q10" i="9"/>
  <c r="R10" i="9"/>
  <c r="V10" i="9"/>
  <c r="G11" i="9"/>
  <c r="H11" i="9"/>
  <c r="L11" i="9"/>
  <c r="W11" i="9" s="1"/>
  <c r="M11" i="9"/>
  <c r="Q11" i="9"/>
  <c r="R11" i="9"/>
  <c r="V11" i="9"/>
  <c r="G12" i="9"/>
  <c r="H12" i="9"/>
  <c r="L12" i="9"/>
  <c r="W12" i="9" s="1"/>
  <c r="M12" i="9"/>
  <c r="Q12" i="9"/>
  <c r="R12" i="9"/>
  <c r="V12" i="9"/>
  <c r="G13" i="9"/>
  <c r="H13" i="9"/>
  <c r="L13" i="9"/>
  <c r="W13" i="9" s="1"/>
  <c r="M13" i="9"/>
  <c r="Q13" i="9"/>
  <c r="R13" i="9"/>
  <c r="V13" i="9"/>
  <c r="G14" i="9"/>
  <c r="H14" i="9"/>
  <c r="L14" i="9"/>
  <c r="W14" i="9" s="1"/>
  <c r="M14" i="9"/>
  <c r="Q14" i="9"/>
  <c r="R14" i="9"/>
  <c r="V14" i="9"/>
  <c r="G15" i="9"/>
  <c r="H15" i="9"/>
  <c r="L15" i="9"/>
  <c r="W15" i="9" s="1"/>
  <c r="M15" i="9"/>
  <c r="Q15" i="9"/>
  <c r="R15" i="9"/>
  <c r="V15" i="9"/>
  <c r="G16" i="9"/>
  <c r="H16" i="9"/>
  <c r="L16" i="9"/>
  <c r="W16" i="9" s="1"/>
  <c r="M16" i="9"/>
  <c r="Q16" i="9"/>
  <c r="R16" i="9"/>
  <c r="V16" i="9"/>
  <c r="G17" i="9"/>
  <c r="H17" i="9"/>
  <c r="L17" i="9"/>
  <c r="W17" i="9" s="1"/>
  <c r="M17" i="9"/>
  <c r="Q17" i="9"/>
  <c r="R17" i="9"/>
  <c r="V17" i="9"/>
  <c r="G18" i="9"/>
  <c r="H18" i="9"/>
  <c r="L18" i="9"/>
  <c r="W18" i="9" s="1"/>
  <c r="M18" i="9"/>
  <c r="Q18" i="9"/>
  <c r="R18" i="9"/>
  <c r="V18" i="9"/>
  <c r="G19" i="9"/>
  <c r="H19" i="9"/>
  <c r="L19" i="9"/>
  <c r="W19" i="9" s="1"/>
  <c r="M19" i="9"/>
  <c r="Q19" i="9"/>
  <c r="R19" i="9"/>
  <c r="V19" i="9"/>
  <c r="G20" i="9"/>
  <c r="H20" i="9"/>
  <c r="L20" i="9"/>
  <c r="W20" i="9" s="1"/>
  <c r="M20" i="9"/>
  <c r="Q20" i="9"/>
  <c r="R20" i="9"/>
  <c r="V20" i="9"/>
  <c r="G21" i="9"/>
  <c r="H21" i="9"/>
  <c r="L21" i="9"/>
  <c r="W21" i="9" s="1"/>
  <c r="M21" i="9"/>
  <c r="Q21" i="9"/>
  <c r="R21" i="9"/>
  <c r="V21" i="9"/>
  <c r="G22" i="9"/>
  <c r="H22" i="9"/>
  <c r="L22" i="9"/>
  <c r="W22" i="9" s="1"/>
  <c r="M22" i="9"/>
  <c r="Q22" i="9"/>
  <c r="R22" i="9"/>
  <c r="V22" i="9"/>
  <c r="G23" i="9"/>
  <c r="H23" i="9"/>
  <c r="L23" i="9"/>
  <c r="W23" i="9" s="1"/>
  <c r="M23" i="9"/>
  <c r="Q23" i="9"/>
  <c r="R23" i="9"/>
  <c r="V23" i="9"/>
  <c r="G24" i="9"/>
  <c r="H24" i="9"/>
  <c r="L24" i="9"/>
  <c r="W24" i="9" s="1"/>
  <c r="M24" i="9"/>
  <c r="Q24" i="9"/>
  <c r="R24" i="9"/>
  <c r="V24" i="9"/>
  <c r="G25" i="9"/>
  <c r="H25" i="9"/>
  <c r="L25" i="9"/>
  <c r="W25" i="9" s="1"/>
  <c r="M25" i="9"/>
  <c r="Q25" i="9"/>
  <c r="R25" i="9"/>
  <c r="V25" i="9"/>
  <c r="G8" i="7"/>
  <c r="H8" i="7"/>
  <c r="L8" i="7"/>
  <c r="M8" i="7"/>
  <c r="Q8" i="7"/>
  <c r="W8" i="7" s="1"/>
  <c r="R8" i="7"/>
  <c r="V8" i="7"/>
  <c r="G9" i="7"/>
  <c r="W9" i="7" s="1"/>
  <c r="H9" i="7"/>
  <c r="L9" i="7"/>
  <c r="M9" i="7"/>
  <c r="Q9" i="7"/>
  <c r="R9" i="7"/>
  <c r="V9" i="7"/>
  <c r="G10" i="7"/>
  <c r="W10" i="7" s="1"/>
  <c r="H10" i="7"/>
  <c r="L10" i="7"/>
  <c r="M10" i="7"/>
  <c r="Q10" i="7"/>
  <c r="R10" i="7"/>
  <c r="V10" i="7"/>
  <c r="G11" i="7"/>
  <c r="W11" i="7" s="1"/>
  <c r="H11" i="7"/>
  <c r="L11" i="7"/>
  <c r="M11" i="7"/>
  <c r="Q11" i="7"/>
  <c r="R11" i="7"/>
  <c r="V11" i="7"/>
  <c r="G12" i="7"/>
  <c r="W12" i="7" s="1"/>
  <c r="H12" i="7"/>
  <c r="L12" i="7"/>
  <c r="M12" i="7"/>
  <c r="Q12" i="7"/>
  <c r="R12" i="7"/>
  <c r="V12" i="7"/>
  <c r="G13" i="7"/>
  <c r="W13" i="7" s="1"/>
  <c r="H13" i="7"/>
  <c r="L13" i="7"/>
  <c r="M13" i="7"/>
  <c r="Q13" i="7"/>
  <c r="R13" i="7"/>
  <c r="V13" i="7"/>
  <c r="G14" i="7"/>
  <c r="W14" i="7" s="1"/>
  <c r="H14" i="7"/>
  <c r="L14" i="7"/>
  <c r="M14" i="7"/>
  <c r="Q14" i="7"/>
  <c r="R14" i="7"/>
  <c r="V14" i="7"/>
  <c r="G15" i="7"/>
  <c r="W15" i="7" s="1"/>
  <c r="H15" i="7"/>
  <c r="L15" i="7"/>
  <c r="M15" i="7"/>
  <c r="Q15" i="7"/>
  <c r="R15" i="7"/>
  <c r="V15" i="7"/>
  <c r="G16" i="7"/>
  <c r="W16" i="7" s="1"/>
  <c r="H16" i="7"/>
  <c r="L16" i="7"/>
  <c r="M16" i="7"/>
  <c r="Q16" i="7"/>
  <c r="R16" i="7"/>
  <c r="V16" i="7"/>
  <c r="G17" i="7"/>
  <c r="W17" i="7" s="1"/>
  <c r="H17" i="7"/>
  <c r="L17" i="7"/>
  <c r="M17" i="7"/>
  <c r="Q17" i="7"/>
  <c r="R17" i="7"/>
  <c r="V17" i="7"/>
  <c r="G18" i="7"/>
  <c r="W18" i="7" s="1"/>
  <c r="H18" i="7"/>
  <c r="L18" i="7"/>
  <c r="M18" i="7"/>
  <c r="Q18" i="7"/>
  <c r="R18" i="7"/>
  <c r="V18" i="7"/>
  <c r="G19" i="7"/>
  <c r="W19" i="7" s="1"/>
  <c r="H19" i="7"/>
  <c r="L19" i="7"/>
  <c r="M19" i="7"/>
  <c r="Q19" i="7"/>
  <c r="R19" i="7"/>
  <c r="V19" i="7"/>
  <c r="G20" i="7"/>
  <c r="W20" i="7" s="1"/>
  <c r="H20" i="7"/>
  <c r="L20" i="7"/>
  <c r="M20" i="7"/>
  <c r="Q20" i="7"/>
  <c r="R20" i="7"/>
  <c r="V20" i="7"/>
  <c r="G21" i="7"/>
  <c r="W21" i="7" s="1"/>
  <c r="H21" i="7"/>
  <c r="L21" i="7"/>
  <c r="M21" i="7"/>
  <c r="Q21" i="7"/>
  <c r="R21" i="7"/>
  <c r="V21" i="7"/>
  <c r="G22" i="7"/>
  <c r="W22" i="7" s="1"/>
  <c r="H22" i="7"/>
  <c r="L22" i="7"/>
  <c r="M22" i="7"/>
  <c r="Q22" i="7"/>
  <c r="R22" i="7"/>
  <c r="V22" i="7"/>
  <c r="G23" i="7"/>
  <c r="W23" i="7" s="1"/>
  <c r="H23" i="7"/>
  <c r="L23" i="7"/>
  <c r="M23" i="7"/>
  <c r="Q23" i="7"/>
  <c r="R23" i="7"/>
  <c r="V23" i="7"/>
  <c r="G24" i="7"/>
  <c r="W24" i="7" s="1"/>
  <c r="H24" i="7"/>
  <c r="L24" i="7"/>
  <c r="M24" i="7"/>
  <c r="Q24" i="7"/>
  <c r="R24" i="7"/>
  <c r="V24" i="7"/>
  <c r="G25" i="7"/>
  <c r="W25" i="7" s="1"/>
  <c r="H25" i="7"/>
  <c r="L25" i="7"/>
  <c r="M25" i="7"/>
  <c r="Q25" i="7"/>
  <c r="R25" i="7"/>
  <c r="V25" i="7"/>
  <c r="G26" i="7"/>
  <c r="W26" i="7" s="1"/>
  <c r="H26" i="7"/>
  <c r="L26" i="7"/>
  <c r="M26" i="7"/>
  <c r="Q26" i="7"/>
  <c r="R26" i="7"/>
  <c r="V26" i="7"/>
  <c r="G27" i="7"/>
  <c r="W27" i="7" s="1"/>
  <c r="H27" i="7"/>
  <c r="L27" i="7"/>
  <c r="M27" i="7"/>
  <c r="Q27" i="7"/>
  <c r="R27" i="7"/>
  <c r="V27" i="7"/>
  <c r="G28" i="7"/>
  <c r="W28" i="7" s="1"/>
  <c r="H28" i="7"/>
  <c r="L28" i="7"/>
  <c r="M28" i="7"/>
  <c r="Q28" i="7"/>
  <c r="R28" i="7"/>
  <c r="V28" i="7"/>
  <c r="G29" i="7"/>
  <c r="W29" i="7" s="1"/>
  <c r="H29" i="7"/>
  <c r="L29" i="7"/>
  <c r="M29" i="7"/>
  <c r="Q29" i="7"/>
  <c r="R29" i="7"/>
  <c r="V29" i="7"/>
  <c r="G30" i="7"/>
  <c r="W30" i="7" s="1"/>
  <c r="H30" i="7"/>
  <c r="L30" i="7"/>
  <c r="M30" i="7"/>
  <c r="Q30" i="7"/>
  <c r="R30" i="7"/>
  <c r="V30" i="7"/>
  <c r="G8" i="6"/>
  <c r="H8" i="6"/>
  <c r="L8" i="6"/>
  <c r="W8" i="6" s="1"/>
  <c r="M8" i="6"/>
  <c r="Q8" i="6"/>
  <c r="R8" i="6"/>
  <c r="V8" i="6"/>
  <c r="G9" i="6"/>
  <c r="H9" i="6"/>
  <c r="L9" i="6"/>
  <c r="W9" i="6" s="1"/>
  <c r="M9" i="6"/>
  <c r="Q9" i="6"/>
  <c r="R9" i="6"/>
  <c r="V9" i="6"/>
  <c r="G10" i="6"/>
  <c r="H10" i="6"/>
  <c r="L10" i="6"/>
  <c r="W10" i="6" s="1"/>
  <c r="M10" i="6"/>
  <c r="Q10" i="6"/>
  <c r="R10" i="6"/>
  <c r="V10" i="6"/>
  <c r="G11" i="6"/>
  <c r="H11" i="6"/>
  <c r="L11" i="6"/>
  <c r="W11" i="6" s="1"/>
  <c r="M11" i="6"/>
  <c r="Q11" i="6"/>
  <c r="R11" i="6"/>
  <c r="V11" i="6"/>
  <c r="G12" i="6"/>
  <c r="H12" i="6"/>
  <c r="L12" i="6"/>
  <c r="W12" i="6" s="1"/>
  <c r="M12" i="6"/>
  <c r="Q12" i="6"/>
  <c r="R12" i="6"/>
  <c r="V12" i="6"/>
  <c r="G13" i="6"/>
  <c r="H13" i="6"/>
  <c r="L13" i="6"/>
  <c r="W13" i="6" s="1"/>
  <c r="M13" i="6"/>
  <c r="Q13" i="6"/>
  <c r="R13" i="6"/>
  <c r="V13" i="6"/>
  <c r="G14" i="6"/>
  <c r="H14" i="6"/>
  <c r="L14" i="6"/>
  <c r="W14" i="6" s="1"/>
  <c r="M14" i="6"/>
  <c r="Q14" i="6"/>
  <c r="R14" i="6"/>
  <c r="V14" i="6"/>
  <c r="G15" i="6"/>
  <c r="H15" i="6"/>
  <c r="L15" i="6"/>
  <c r="W15" i="6" s="1"/>
  <c r="M15" i="6"/>
  <c r="Q15" i="6"/>
  <c r="R15" i="6"/>
  <c r="V15" i="6"/>
  <c r="G16" i="6"/>
  <c r="H16" i="6"/>
  <c r="L16" i="6"/>
  <c r="W16" i="6" s="1"/>
  <c r="M16" i="6"/>
  <c r="Q16" i="6"/>
  <c r="R16" i="6"/>
  <c r="V16" i="6"/>
  <c r="G17" i="6"/>
  <c r="H17" i="6"/>
  <c r="L17" i="6"/>
  <c r="W17" i="6" s="1"/>
  <c r="M17" i="6"/>
  <c r="Q17" i="6"/>
  <c r="R17" i="6"/>
  <c r="V17" i="6"/>
  <c r="G18" i="6"/>
  <c r="H18" i="6"/>
  <c r="L18" i="6"/>
  <c r="W18" i="6" s="1"/>
  <c r="M18" i="6"/>
  <c r="Q18" i="6"/>
  <c r="R18" i="6"/>
  <c r="V18" i="6"/>
  <c r="G19" i="6"/>
  <c r="H19" i="6"/>
  <c r="L19" i="6"/>
  <c r="W19" i="6" s="1"/>
  <c r="M19" i="6"/>
  <c r="Q19" i="6"/>
  <c r="R19" i="6"/>
  <c r="V19" i="6"/>
  <c r="G20" i="6"/>
  <c r="H20" i="6"/>
  <c r="L20" i="6"/>
  <c r="W20" i="6" s="1"/>
  <c r="M20" i="6"/>
  <c r="Q20" i="6"/>
  <c r="R20" i="6"/>
  <c r="V20" i="6"/>
  <c r="G21" i="6"/>
  <c r="H21" i="6"/>
  <c r="L21" i="6"/>
  <c r="W21" i="6" s="1"/>
  <c r="M21" i="6"/>
  <c r="Q21" i="6"/>
  <c r="R21" i="6"/>
  <c r="V21" i="6"/>
  <c r="G22" i="6"/>
  <c r="H22" i="6"/>
  <c r="L22" i="6"/>
  <c r="W22" i="6" s="1"/>
  <c r="M22" i="6"/>
  <c r="Q22" i="6"/>
  <c r="R22" i="6"/>
  <c r="V22" i="6"/>
  <c r="G23" i="6"/>
  <c r="H23" i="6"/>
  <c r="L23" i="6"/>
  <c r="W23" i="6" s="1"/>
  <c r="M23" i="6"/>
  <c r="Q23" i="6"/>
  <c r="R23" i="6"/>
  <c r="V23" i="6"/>
  <c r="G24" i="6"/>
  <c r="H24" i="6"/>
  <c r="L24" i="6"/>
  <c r="W24" i="6" s="1"/>
  <c r="M24" i="6"/>
  <c r="Q24" i="6"/>
  <c r="R24" i="6"/>
  <c r="V24" i="6"/>
  <c r="G25" i="6"/>
  <c r="H25" i="6"/>
  <c r="L25" i="6"/>
  <c r="W25" i="6" s="1"/>
  <c r="M25" i="6"/>
  <c r="Q25" i="6"/>
  <c r="R25" i="6"/>
  <c r="V25" i="6"/>
  <c r="G26" i="6"/>
  <c r="H26" i="6"/>
  <c r="L26" i="6"/>
  <c r="W26" i="6" s="1"/>
  <c r="M26" i="6"/>
  <c r="Q26" i="6"/>
  <c r="R26" i="6"/>
  <c r="V26" i="6"/>
  <c r="G27" i="6"/>
  <c r="H27" i="6"/>
  <c r="L27" i="6"/>
  <c r="W27" i="6" s="1"/>
  <c r="M27" i="6"/>
  <c r="Q27" i="6"/>
  <c r="R27" i="6"/>
  <c r="V27" i="6"/>
  <c r="G28" i="6"/>
  <c r="H28" i="6"/>
  <c r="L28" i="6"/>
  <c r="W28" i="6" s="1"/>
  <c r="M28" i="6"/>
  <c r="Q28" i="6"/>
  <c r="R28" i="6"/>
  <c r="V28" i="6"/>
  <c r="G29" i="6"/>
  <c r="H29" i="6"/>
  <c r="L29" i="6"/>
  <c r="W29" i="6" s="1"/>
  <c r="M29" i="6"/>
  <c r="Q29" i="6"/>
  <c r="R29" i="6"/>
  <c r="V29" i="6"/>
  <c r="G30" i="6"/>
  <c r="H30" i="6"/>
  <c r="L30" i="6"/>
  <c r="W30" i="6" s="1"/>
  <c r="M30" i="6"/>
  <c r="Q30" i="6"/>
  <c r="R30" i="6"/>
  <c r="V30" i="6"/>
  <c r="G31" i="6"/>
  <c r="H31" i="6"/>
  <c r="L31" i="6"/>
  <c r="W31" i="6" s="1"/>
  <c r="M31" i="6"/>
  <c r="Q31" i="6"/>
  <c r="R31" i="6"/>
  <c r="V31" i="6"/>
  <c r="G32" i="6"/>
  <c r="H32" i="6"/>
  <c r="L32" i="6"/>
  <c r="W32" i="6" s="1"/>
  <c r="M32" i="6"/>
  <c r="Q32" i="6"/>
  <c r="R32" i="6"/>
  <c r="V32" i="6"/>
  <c r="G33" i="6"/>
  <c r="H33" i="6"/>
  <c r="L33" i="6"/>
  <c r="W33" i="6" s="1"/>
  <c r="M33" i="6"/>
  <c r="Q33" i="6"/>
  <c r="R33" i="6"/>
  <c r="V33" i="6"/>
  <c r="G34" i="6"/>
  <c r="H34" i="6"/>
  <c r="L34" i="6"/>
  <c r="W34" i="6" s="1"/>
  <c r="M34" i="6"/>
  <c r="Q34" i="6"/>
  <c r="R34" i="6"/>
  <c r="V34" i="6"/>
  <c r="G35" i="6"/>
  <c r="H35" i="6"/>
  <c r="L35" i="6"/>
  <c r="W35" i="6" s="1"/>
  <c r="M35" i="6"/>
  <c r="Q35" i="6"/>
  <c r="R35" i="6"/>
  <c r="V35" i="6"/>
  <c r="G36" i="6"/>
  <c r="H36" i="6"/>
  <c r="L36" i="6"/>
  <c r="W36" i="6" s="1"/>
  <c r="M36" i="6"/>
  <c r="Q36" i="6"/>
  <c r="R36" i="6"/>
  <c r="V36" i="6"/>
  <c r="G37" i="6"/>
  <c r="H37" i="6"/>
  <c r="L37" i="6"/>
  <c r="W37" i="6" s="1"/>
  <c r="M37" i="6"/>
  <c r="Q37" i="6"/>
  <c r="R37" i="6"/>
  <c r="V37" i="6"/>
  <c r="G38" i="6"/>
  <c r="H38" i="6"/>
  <c r="L38" i="6"/>
  <c r="W38" i="6" s="1"/>
  <c r="M38" i="6"/>
  <c r="Q38" i="6"/>
  <c r="R38" i="6"/>
  <c r="V38" i="6"/>
  <c r="G39" i="6"/>
  <c r="H39" i="6"/>
  <c r="L39" i="6"/>
  <c r="W39" i="6" s="1"/>
  <c r="M39" i="6"/>
  <c r="Q39" i="6"/>
  <c r="R39" i="6"/>
  <c r="V39" i="6"/>
  <c r="G40" i="6"/>
  <c r="H40" i="6"/>
  <c r="L40" i="6"/>
  <c r="W40" i="6" s="1"/>
  <c r="M40" i="6"/>
  <c r="Q40" i="6"/>
  <c r="R40" i="6"/>
  <c r="V40" i="6"/>
  <c r="G41" i="6"/>
  <c r="H41" i="6"/>
  <c r="L41" i="6"/>
  <c r="W41" i="6" s="1"/>
  <c r="M41" i="6"/>
  <c r="Q41" i="6"/>
  <c r="R41" i="6"/>
  <c r="V41" i="6"/>
  <c r="G42" i="6"/>
  <c r="H42" i="6"/>
  <c r="L42" i="6"/>
  <c r="W42" i="6" s="1"/>
  <c r="M42" i="6"/>
  <c r="Q42" i="6"/>
  <c r="R42" i="6"/>
  <c r="V42" i="6"/>
  <c r="G43" i="6"/>
  <c r="H43" i="6"/>
  <c r="L43" i="6"/>
  <c r="W43" i="6" s="1"/>
  <c r="M43" i="6"/>
  <c r="Q43" i="6"/>
  <c r="R43" i="6"/>
  <c r="V43" i="6"/>
  <c r="G44" i="6"/>
  <c r="H44" i="6"/>
  <c r="L44" i="6"/>
  <c r="W44" i="6" s="1"/>
  <c r="M44" i="6"/>
  <c r="Q44" i="6"/>
  <c r="R44" i="6"/>
  <c r="V44" i="6"/>
  <c r="G45" i="6"/>
  <c r="H45" i="6"/>
  <c r="L45" i="6"/>
  <c r="W45" i="6" s="1"/>
  <c r="M45" i="6"/>
  <c r="Q45" i="6"/>
  <c r="R45" i="6"/>
  <c r="V45" i="6"/>
  <c r="G46" i="6"/>
  <c r="H46" i="6"/>
  <c r="L46" i="6"/>
  <c r="W46" i="6" s="1"/>
  <c r="M46" i="6"/>
  <c r="Q46" i="6"/>
  <c r="R46" i="6"/>
  <c r="V46" i="6"/>
  <c r="G47" i="6"/>
  <c r="H47" i="6"/>
  <c r="L47" i="6"/>
  <c r="W47" i="6" s="1"/>
  <c r="M47" i="6"/>
  <c r="Q47" i="6"/>
  <c r="R47" i="6"/>
  <c r="V47" i="6"/>
  <c r="G48" i="6"/>
  <c r="H48" i="6"/>
  <c r="L48" i="6"/>
  <c r="W48" i="6" s="1"/>
  <c r="M48" i="6"/>
  <c r="Q48" i="6"/>
  <c r="R48" i="6"/>
  <c r="V48" i="6"/>
  <c r="G49" i="6"/>
  <c r="H49" i="6"/>
  <c r="L49" i="6"/>
  <c r="W49" i="6" s="1"/>
  <c r="M49" i="6"/>
  <c r="Q49" i="6"/>
  <c r="R49" i="6"/>
  <c r="V49" i="6"/>
  <c r="G50" i="6"/>
  <c r="H50" i="6"/>
  <c r="L50" i="6"/>
  <c r="W50" i="6" s="1"/>
  <c r="M50" i="6"/>
  <c r="Q50" i="6"/>
  <c r="R50" i="6"/>
  <c r="V50" i="6"/>
  <c r="G51" i="6"/>
  <c r="H51" i="6"/>
  <c r="L51" i="6"/>
  <c r="W51" i="6" s="1"/>
  <c r="M51" i="6"/>
  <c r="Q51" i="6"/>
  <c r="R51" i="6"/>
  <c r="V51" i="6"/>
  <c r="G52" i="6"/>
  <c r="H52" i="6"/>
  <c r="L52" i="6"/>
  <c r="W52" i="6" s="1"/>
  <c r="M52" i="6"/>
  <c r="Q52" i="6"/>
  <c r="R52" i="6"/>
  <c r="V52" i="6"/>
  <c r="G53" i="6"/>
  <c r="H53" i="6"/>
  <c r="L53" i="6"/>
  <c r="W53" i="6" s="1"/>
  <c r="M53" i="6"/>
  <c r="Q53" i="6"/>
  <c r="R53" i="6"/>
  <c r="V53" i="6"/>
  <c r="G54" i="6"/>
  <c r="H54" i="6"/>
  <c r="L54" i="6"/>
  <c r="W54" i="6" s="1"/>
  <c r="M54" i="6"/>
  <c r="Q54" i="6"/>
  <c r="R54" i="6"/>
  <c r="V54" i="6"/>
  <c r="G55" i="6"/>
  <c r="H55" i="6"/>
  <c r="L55" i="6"/>
  <c r="W55" i="6" s="1"/>
  <c r="M55" i="6"/>
  <c r="Q55" i="6"/>
  <c r="R55" i="6"/>
  <c r="V55" i="6"/>
  <c r="G56" i="6"/>
  <c r="H56" i="6"/>
  <c r="L56" i="6"/>
  <c r="W56" i="6" s="1"/>
  <c r="M56" i="6"/>
  <c r="Q56" i="6"/>
  <c r="R56" i="6"/>
  <c r="V56" i="6"/>
  <c r="G57" i="6"/>
  <c r="H57" i="6"/>
  <c r="L57" i="6"/>
  <c r="W57" i="6" s="1"/>
  <c r="M57" i="6"/>
  <c r="Q57" i="6"/>
  <c r="R57" i="6"/>
  <c r="V57" i="6"/>
  <c r="G58" i="6"/>
  <c r="H58" i="6"/>
  <c r="L58" i="6"/>
  <c r="W58" i="6" s="1"/>
  <c r="M58" i="6"/>
  <c r="Q58" i="6"/>
  <c r="R58" i="6"/>
  <c r="V58" i="6"/>
  <c r="G59" i="6"/>
  <c r="H59" i="6"/>
  <c r="L59" i="6"/>
  <c r="W59" i="6" s="1"/>
  <c r="M59" i="6"/>
  <c r="Q59" i="6"/>
  <c r="R59" i="6"/>
  <c r="V59" i="6"/>
  <c r="G60" i="6"/>
  <c r="H60" i="6"/>
  <c r="L60" i="6"/>
  <c r="W60" i="6" s="1"/>
  <c r="M60" i="6"/>
  <c r="Q60" i="6"/>
  <c r="R60" i="6"/>
  <c r="V60" i="6"/>
  <c r="G61" i="6"/>
  <c r="H61" i="6"/>
  <c r="L61" i="6"/>
  <c r="W61" i="6" s="1"/>
  <c r="M61" i="6"/>
  <c r="Q61" i="6"/>
  <c r="R61" i="6"/>
  <c r="V61" i="6"/>
  <c r="G62" i="6"/>
  <c r="H62" i="6"/>
  <c r="L62" i="6"/>
  <c r="W62" i="6" s="1"/>
  <c r="M62" i="6"/>
  <c r="Q62" i="6"/>
  <c r="R62" i="6"/>
  <c r="V62" i="6"/>
  <c r="G63" i="6"/>
  <c r="H63" i="6"/>
  <c r="L63" i="6"/>
  <c r="W63" i="6" s="1"/>
  <c r="M63" i="6"/>
  <c r="Q63" i="6"/>
  <c r="R63" i="6"/>
  <c r="V63" i="6"/>
  <c r="G64" i="6"/>
  <c r="H64" i="6"/>
  <c r="L64" i="6"/>
  <c r="W64" i="6" s="1"/>
  <c r="M64" i="6"/>
  <c r="Q64" i="6"/>
  <c r="R64" i="6"/>
  <c r="V64" i="6"/>
  <c r="G65" i="6"/>
  <c r="H65" i="6"/>
  <c r="L65" i="6"/>
  <c r="W65" i="6" s="1"/>
  <c r="M65" i="6"/>
  <c r="Q65" i="6"/>
  <c r="R65" i="6"/>
  <c r="V65" i="6"/>
  <c r="G66" i="6"/>
  <c r="H66" i="6"/>
  <c r="L66" i="6"/>
  <c r="W66" i="6" s="1"/>
  <c r="M66" i="6"/>
  <c r="Q66" i="6"/>
  <c r="R66" i="6"/>
  <c r="V66" i="6"/>
  <c r="G67" i="6"/>
  <c r="H67" i="6"/>
  <c r="L67" i="6"/>
  <c r="W67" i="6" s="1"/>
  <c r="M67" i="6"/>
  <c r="Q67" i="6"/>
  <c r="R67" i="6"/>
  <c r="V67" i="6"/>
  <c r="G68" i="6"/>
  <c r="H68" i="6"/>
  <c r="L68" i="6"/>
  <c r="W68" i="6" s="1"/>
  <c r="M68" i="6"/>
  <c r="Q68" i="6"/>
  <c r="R68" i="6"/>
  <c r="V68" i="6"/>
  <c r="G69" i="6"/>
  <c r="H69" i="6"/>
  <c r="L69" i="6"/>
  <c r="W69" i="6" s="1"/>
  <c r="M69" i="6"/>
  <c r="Q69" i="6"/>
  <c r="R69" i="6"/>
  <c r="V69" i="6"/>
  <c r="G70" i="6"/>
  <c r="H70" i="6"/>
  <c r="L70" i="6"/>
  <c r="W70" i="6" s="1"/>
  <c r="M70" i="6"/>
  <c r="Q70" i="6"/>
  <c r="R70" i="6"/>
  <c r="V70" i="6"/>
  <c r="G71" i="6"/>
  <c r="H71" i="6"/>
  <c r="L71" i="6"/>
  <c r="W71" i="6" s="1"/>
  <c r="M71" i="6"/>
  <c r="Q71" i="6"/>
  <c r="R71" i="6"/>
  <c r="V71" i="6"/>
  <c r="G72" i="6"/>
  <c r="H72" i="6"/>
  <c r="L72" i="6"/>
  <c r="W72" i="6" s="1"/>
  <c r="M72" i="6"/>
  <c r="Q72" i="6"/>
  <c r="R72" i="6"/>
  <c r="V72" i="6"/>
  <c r="G73" i="6"/>
  <c r="H73" i="6"/>
  <c r="L73" i="6"/>
  <c r="W73" i="6" s="1"/>
  <c r="M73" i="6"/>
  <c r="Q73" i="6"/>
  <c r="R73" i="6"/>
  <c r="V73" i="6"/>
  <c r="G74" i="6"/>
  <c r="H74" i="6"/>
  <c r="L74" i="6"/>
  <c r="W74" i="6" s="1"/>
  <c r="M74" i="6"/>
  <c r="Q74" i="6"/>
  <c r="R74" i="6"/>
  <c r="V74" i="6"/>
  <c r="G75" i="6"/>
  <c r="H75" i="6"/>
  <c r="L75" i="6"/>
  <c r="W75" i="6" s="1"/>
  <c r="M75" i="6"/>
  <c r="Q75" i="6"/>
  <c r="R75" i="6"/>
  <c r="V75" i="6"/>
  <c r="G76" i="6"/>
  <c r="H76" i="6"/>
  <c r="L76" i="6"/>
  <c r="W76" i="6" s="1"/>
  <c r="M76" i="6"/>
  <c r="Q76" i="6"/>
  <c r="R76" i="6"/>
  <c r="V76" i="6"/>
  <c r="G77" i="6"/>
  <c r="H77" i="6"/>
  <c r="L77" i="6"/>
  <c r="W77" i="6" s="1"/>
  <c r="M77" i="6"/>
  <c r="Q77" i="6"/>
  <c r="R77" i="6"/>
  <c r="V77" i="6"/>
  <c r="G78" i="6"/>
  <c r="H78" i="6"/>
  <c r="L78" i="6"/>
  <c r="W78" i="6" s="1"/>
  <c r="M78" i="6"/>
  <c r="Q78" i="6"/>
  <c r="R78" i="6"/>
  <c r="V78" i="6"/>
  <c r="B12" i="12" l="1"/>
  <c r="B11" i="12"/>
  <c r="B10" i="12"/>
  <c r="B9" i="12"/>
  <c r="B8" i="12"/>
  <c r="B7" i="12"/>
  <c r="V7" i="12" l="1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W7" i="11" s="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R7" i="7"/>
  <c r="Q7" i="7"/>
  <c r="M7" i="7"/>
  <c r="L7" i="7"/>
  <c r="H7" i="7"/>
  <c r="G7" i="7"/>
  <c r="W7" i="7" s="1"/>
  <c r="V6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V6" i="11" l="1"/>
  <c r="W7" i="6"/>
  <c r="Q6" i="6"/>
  <c r="V6" i="10"/>
  <c r="W7" i="12"/>
  <c r="V6" i="12"/>
  <c r="W7" i="9"/>
  <c r="L6" i="6"/>
  <c r="L6" i="11"/>
  <c r="L6" i="12"/>
  <c r="Q6" i="7"/>
  <c r="Q6" i="9"/>
  <c r="F7" i="2"/>
  <c r="L6" i="7"/>
  <c r="L6" i="9"/>
  <c r="Q6" i="11"/>
  <c r="Q6" i="12"/>
  <c r="Q6" i="10"/>
  <c r="W7" i="10"/>
  <c r="L6" i="10"/>
  <c r="G6" i="12"/>
  <c r="G6" i="11"/>
  <c r="G6" i="10"/>
  <c r="G6" i="9"/>
  <c r="G6" i="7"/>
  <c r="G6" i="6"/>
  <c r="K5" i="5"/>
  <c r="C6" i="2" s="1"/>
  <c r="G11" i="2" l="1"/>
  <c r="G13" i="2"/>
  <c r="G12" i="2"/>
  <c r="G14" i="2"/>
  <c r="G15" i="2"/>
  <c r="W6" i="11"/>
  <c r="W6" i="6"/>
  <c r="W6" i="12"/>
  <c r="W6" i="7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<sst xmlns="http://schemas.openxmlformats.org/spreadsheetml/2006/main" count="1013" uniqueCount="259">
  <si>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</si>
  <si>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</si>
  <si>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</si>
  <si>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</si>
  <si>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</si>
  <si>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</si>
  <si>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</si>
  <si>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</si>
  <si>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</si>
  <si>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</si>
  <si>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>Noções de Direito Constitucional</t>
  </si>
  <si>
    <t>Noções de Direito Administrativo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</si>
  <si>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</si>
  <si>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</si>
  <si>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</si>
  <si>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</si>
  <si>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</si>
  <si>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</si>
  <si>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</si>
  <si>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Nível médio e superior</t>
  </si>
  <si>
    <t>Remuneração</t>
  </si>
  <si>
    <t>Vagas / Nomeações</t>
  </si>
  <si>
    <t>Incrições até</t>
  </si>
  <si>
    <t>Valor</t>
  </si>
  <si>
    <t>Data da Prova Objetiva</t>
  </si>
  <si>
    <t>Técnico; Analista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</si>
  <si>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</si>
  <si>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</si>
  <si>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</si>
  <si>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</si>
  <si>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</si>
  <si>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</si>
  <si>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</si>
  <si>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</si>
  <si>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</si>
  <si>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</si>
  <si>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</si>
  <si>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</si>
  <si>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</si>
  <si>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</si>
  <si>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</si>
  <si>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</si>
  <si>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</si>
  <si>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</si>
  <si>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</si>
  <si>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</si>
  <si>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</si>
  <si>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</si>
  <si>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</si>
  <si>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</si>
  <si>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</si>
  <si>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</si>
  <si>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</si>
  <si>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</si>
  <si>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</si>
  <si>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</si>
  <si>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</si>
  <si>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</si>
  <si>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</si>
  <si>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</si>
  <si>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</si>
  <si>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</si>
  <si>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</si>
  <si>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</si>
  <si>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</si>
  <si>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</si>
  <si>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</si>
  <si>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</si>
  <si>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</si>
  <si>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</si>
  <si>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</si>
  <si>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</si>
  <si>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</si>
  <si>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</si>
  <si>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</si>
  <si>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</si>
  <si>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</si>
  <si>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</si>
  <si>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</si>
  <si>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</si>
  <si>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</si>
  <si>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</si>
  <si>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</si>
  <si>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</si>
  <si>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</si>
  <si>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</si>
  <si>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</si>
  <si>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</si>
  <si>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</si>
  <si>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</si>
  <si>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</si>
  <si>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</si>
  <si>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Tribunal Regional Eleitoral do Pará</t>
  </si>
  <si>
    <t>EDITAL N° 001/2019 - TRE - PA</t>
  </si>
  <si>
    <t xml:space="preserve">Instituto Brasileiro de Formação e Capacitação - IBFC </t>
  </si>
  <si>
    <t>3+ CR</t>
  </si>
  <si>
    <t>R$ 70,00 e R$ 55,00</t>
  </si>
  <si>
    <t>16 de Fevereiro de 2020</t>
  </si>
  <si>
    <t>18 de Novembro até 12 de Dezembro de 2019</t>
  </si>
  <si>
    <t xml:space="preserve">Conhecimentos Gerais </t>
  </si>
  <si>
    <t xml:space="preserve">Noções de Direito Eleitoral </t>
  </si>
  <si>
    <t>Noções de Administração Pública</t>
  </si>
  <si>
    <t>Noções de Administração Financeira e Orçamentária</t>
  </si>
  <si>
    <t xml:space="preserve">LÍNGUA PORTUGUESA: </t>
  </si>
  <si>
    <t>Compreensão e interpretação de diversos tipos de textos (literários e não literários).</t>
  </si>
  <si>
    <t>Tipologia e gênero textual.</t>
  </si>
  <si>
    <t>Ortografia oficial.</t>
  </si>
  <si>
    <t>Acentuação gráfica.</t>
  </si>
  <si>
    <t>Classes de palavras (substantivo, adjetivo, verbo, advérbio, pronome, artigo, conjunção, preposição, numeral e interjeição): emprego e sentido que elas estabelecem em suas relações.</t>
  </si>
  <si>
    <t>Crase.</t>
  </si>
  <si>
    <t>Sintaxe da oração e do período.</t>
  </si>
  <si>
    <t>Pontuação.</t>
  </si>
  <si>
    <t>Concordância nominal e verbal.</t>
  </si>
  <si>
    <t>Regência nominal e verbal.</t>
  </si>
  <si>
    <t>Significação das palavras.</t>
  </si>
  <si>
    <t>Colocação Pronominal.</t>
  </si>
  <si>
    <t>NOÇÕES DE INFORMÁTICA</t>
  </si>
  <si>
    <t>Noções de sistema operacional (ambiente Windows).</t>
  </si>
  <si>
    <t>Edição de textos, planilhas e apresentações (ambiente Microsoft Office). 3 Redes de computadores.</t>
  </si>
  <si>
    <t>Conceitos básicos, ferramentas, aplicativos e procedimentos de Internet e Intranet.</t>
  </si>
  <si>
    <t xml:space="preserve"> Programas de navegação (Microsoft Internet Explorer, Mozilla Firefox e Google Chrome).</t>
  </si>
  <si>
    <t>Sítios de busca e pesquisa na Internet.</t>
  </si>
  <si>
    <t>Grupos de discussão.</t>
  </si>
  <si>
    <t>Redes sociais.</t>
  </si>
  <si>
    <t>Computação na nuvem.</t>
  </si>
  <si>
    <t>Conceitos de organização e de gerenciamento de informações, arquivos, pastas e programas.</t>
  </si>
  <si>
    <t>Segurança da informação.</t>
  </si>
  <si>
    <t>Procedimentos de segurança.</t>
  </si>
  <si>
    <t>NORMAS APLICÁVEIS AOS SERVIDORES PÚBLICOS FEDERAIS:</t>
  </si>
  <si>
    <t>Regime Jurídico dos Servidores Públicos Civis da União (Lei nº 8.112/1990 e suas alterações).</t>
  </si>
  <si>
    <t>Carreiras dos Servidores do Poder Judiciário da União (Lei nº 11.416/2006 e suas alterações).</t>
  </si>
  <si>
    <t>Improbidade administrativa (Lei nº 8.429/1992) e suas alterações.</t>
  </si>
  <si>
    <t>Ética no Serviço Público.</t>
  </si>
  <si>
    <t>Ética e moral.</t>
  </si>
  <si>
    <t>Ética, princípios e valores.</t>
  </si>
  <si>
    <t>Ética e democracia: exercício da cidadania.</t>
  </si>
  <si>
    <t>Ética e função pública.</t>
  </si>
  <si>
    <t>Resolução TRE/PA nº 5.389/2017. REGIMENTO INTERNO DO TRIBUNAL REGIONAL</t>
  </si>
  <si>
    <t xml:space="preserve">ELEITORAL DO PARÁ: </t>
  </si>
  <si>
    <t>Resolução nº 2.909/2002 (publicada no DOE de 14.2.2002), com as alterações posteriores.</t>
  </si>
  <si>
    <t xml:space="preserve">DIREITO DAS PESSOAS COM DEFICIÊNCIA: </t>
  </si>
  <si>
    <t>Convenção sobre os Direitos das Pessoas com Deficiência, assinada em Nova Iorque, em 30 de março de 2007, ratificada, no âmbito do direito interno, pelo Decreto Legislativo nº 186/2008.</t>
  </si>
  <si>
    <t>A constitucionalização dos direitos das pessoas com deficiência. A política nacional para a integração das pessoas com deficiência; diretrizes, objetivos e instrumentos.</t>
  </si>
  <si>
    <t>Lei nº 7.853/1989 e Decreto nº 3.298/1999, e suas alterações. As responsabilidades do Poder Público. Educação. Saúde. Formação profissional e do trabalho. Recursos humanos. Edificações. A criminalização do preconceito. As categorias de deficiência: física, auditiva, visual, mental, múltipla.</t>
  </si>
  <si>
    <t>Lei nº 10.048/2000, e suas alterações (Prioridade de atendimento) posteriores. Lei nº 10.098/2000, e suas alterações (promoção da acessibilidade das pessoas portadoras de deficiência ou com mobilidade reduzida).</t>
  </si>
  <si>
    <t>O Decreto nº 5.296/2004, e suas alterações.</t>
  </si>
  <si>
    <t>Reserva de cargos e empregos públicos para pessoas com deficiência.</t>
  </si>
  <si>
    <t>A ação civil pública para a tutela jurisdicional dos interesses difusos, coletivos e individuais indisponíveis ou homogêneos das pessoas com deficiência.</t>
  </si>
  <si>
    <t>NOÇÕES DE ARQUIVOLOGIA</t>
  </si>
  <si>
    <t>Princípios e conceitos.</t>
  </si>
  <si>
    <t>Políticas públicas de arquivo; legislação arquivística.</t>
  </si>
  <si>
    <t>Normas nacionais e internacionais de arquivo.</t>
  </si>
  <si>
    <t>Sistemas e redes de arquivo.</t>
  </si>
  <si>
    <t>Gestão de documentos; implementação de programas de gestão de documentos.</t>
  </si>
  <si>
    <t>Diagnóstico da situação arquivística e realidade arquivística brasileira.</t>
  </si>
  <si>
    <t>Protocolo: recebimento, registro, distribuição, tramitação e expedição de documentos.</t>
  </si>
  <si>
    <t>Funções arquivísticas.</t>
  </si>
  <si>
    <t>Criação de documentos.</t>
  </si>
  <si>
    <t>Classificação de documentos.</t>
  </si>
  <si>
    <t>Avaliação de documentos.</t>
  </si>
  <si>
    <t>Difusão de documentos.</t>
  </si>
  <si>
    <t>Descrição de documentos.</t>
  </si>
  <si>
    <t>Preservação de documentos.</t>
  </si>
  <si>
    <t>Análise tipológica dos documentos de arquivo.</t>
  </si>
  <si>
    <t>Políticas de acesso aos documentos de arquivo.</t>
  </si>
  <si>
    <t>Sistemas informatizados de gestão arquivística de documentos.</t>
  </si>
  <si>
    <t>Documentos digitais.</t>
  </si>
  <si>
    <t>Requisitos. Metadados.</t>
  </si>
  <si>
    <t>Microfilmagem de documentos de arquivo.</t>
  </si>
  <si>
    <t xml:space="preserve">Constituição. </t>
  </si>
  <si>
    <t xml:space="preserve">Conceito, classificações, princípios fundamentais. </t>
  </si>
  <si>
    <t xml:space="preserve">Direitos e garantias fundamentais. </t>
  </si>
  <si>
    <t xml:space="preserve">Direitos e deveres individuais e coletivos, direitos sociais, nacionalidade, cidadania, direitos políticos, partidos políticos. </t>
  </si>
  <si>
    <t xml:space="preserve">Organização político‐administrativa. </t>
  </si>
  <si>
    <t xml:space="preserve">União, estados, Distrito Federal, municípios e territórios. </t>
  </si>
  <si>
    <t xml:space="preserve">Disposições gerais, servidores públicos. </t>
  </si>
  <si>
    <t xml:space="preserve">Poder legislativo. </t>
  </si>
  <si>
    <t xml:space="preserve">Congresso nacional, câmara dos deputados, senado federal, deputados e senadores. </t>
  </si>
  <si>
    <t xml:space="preserve">Poder executivo. </t>
  </si>
  <si>
    <t xml:space="preserve">atribuições do presidente da República e dos ministros de Estado. </t>
  </si>
  <si>
    <t xml:space="preserve">Poder judiciário. </t>
  </si>
  <si>
    <t xml:space="preserve">Disposições gerais. </t>
  </si>
  <si>
    <t xml:space="preserve">Órgãos do poder judiciário. </t>
  </si>
  <si>
    <t xml:space="preserve">Competências. </t>
  </si>
  <si>
    <t xml:space="preserve">Conselho Nacional de Justiça (CNJ). </t>
  </si>
  <si>
    <t xml:space="preserve">Composição e competências. </t>
  </si>
  <si>
    <t xml:space="preserve">Funções essenciais à justiça. </t>
  </si>
  <si>
    <t>Ministério Público e Advocacia Pública.</t>
  </si>
  <si>
    <t xml:space="preserve">Defensorias Públicas. </t>
  </si>
  <si>
    <t xml:space="preserve">Administração Pública. </t>
  </si>
  <si>
    <t xml:space="preserve">Noções de organização administrativa. </t>
  </si>
  <si>
    <t xml:space="preserve">Centralização, descentralização, concentração e desconcentração. </t>
  </si>
  <si>
    <t xml:space="preserve">Administração direta e indireta. </t>
  </si>
  <si>
    <t xml:space="preserve">Autarquias, fundações, empresas públicas e sociedades de economia mista. </t>
  </si>
  <si>
    <t xml:space="preserve">Ato administrativo. </t>
  </si>
  <si>
    <t xml:space="preserve">Conceito, requisitos, atributos, classificação e espécies. </t>
  </si>
  <si>
    <t xml:space="preserve">Poderes administrativos. </t>
  </si>
  <si>
    <t xml:space="preserve">Hierárquico, disciplinar, regulamentar e de polícia. </t>
  </si>
  <si>
    <t xml:space="preserve">Uso e abuso do poder. </t>
  </si>
  <si>
    <t>Licitação.</t>
  </si>
  <si>
    <t>Princípios.</t>
  </si>
  <si>
    <t xml:space="preserve">Contratação direta: dispensa e inexigibilidade. </t>
  </si>
  <si>
    <t xml:space="preserve">Modalidades. </t>
  </si>
  <si>
    <t xml:space="preserve">Tipos. </t>
  </si>
  <si>
    <t xml:space="preserve">Procedimento. </t>
  </si>
  <si>
    <t xml:space="preserve">Controle da Administração Pública. </t>
  </si>
  <si>
    <t xml:space="preserve">Controle exercido pela Administração Pública. </t>
  </si>
  <si>
    <t xml:space="preserve">Controle judicial. </t>
  </si>
  <si>
    <t xml:space="preserve">Controle legislativo. </t>
  </si>
  <si>
    <t xml:space="preserve">Responsabilidade civil do Estado. </t>
  </si>
  <si>
    <t xml:space="preserve">Responsabilidade civil do Estado no direito brasileiro. </t>
  </si>
  <si>
    <t xml:space="preserve">Responsabilidade por ato comissivo do Estado. </t>
  </si>
  <si>
    <t xml:space="preserve">Responsabilidade por omissão do Estado. </t>
  </si>
  <si>
    <t xml:space="preserve">Requisitos para a demonstração da responsabilidade do Estado. </t>
  </si>
  <si>
    <t xml:space="preserve">Causas excludentes e atenuantes da responsabilidade do Estado. </t>
  </si>
  <si>
    <t xml:space="preserve">Regime jurídico‐administrativo. </t>
  </si>
  <si>
    <t xml:space="preserve">Conceito. </t>
  </si>
  <si>
    <t xml:space="preserve">Princípios expressos e implícitos da Administração Pública. </t>
  </si>
  <si>
    <t xml:space="preserve">Conceito e fontes. </t>
  </si>
  <si>
    <t xml:space="preserve">Princípios constitucionais relativos aos direitos políticos (nacionalidade, elegibilidade e partidos políticos) de que trata o Capítulo IV do Título I da Constituição Federal em seus arts. 14 a 17. </t>
  </si>
  <si>
    <t xml:space="preserve">Lei nº 4.737/1965 e suas alterações (Código Eleitoral). </t>
  </si>
  <si>
    <t xml:space="preserve">Organização da Justiça Eleitoral: composição e competências. </t>
  </si>
  <si>
    <t xml:space="preserve">Ministério Público Eleitoral: atribuições. </t>
  </si>
  <si>
    <t xml:space="preserve">Alistamento eleitoral. </t>
  </si>
  <si>
    <t xml:space="preserve">Lei nº 6.996/1982 e suas alterações. </t>
  </si>
  <si>
    <t xml:space="preserve">Lei nº 7.444/1985. </t>
  </si>
  <si>
    <t xml:space="preserve">Resolução do Tribunal Superior Eleitoral (TSE) nº 21.538/2003. </t>
  </si>
  <si>
    <t xml:space="preserve">Domicílio eleitoral. </t>
  </si>
  <si>
    <t xml:space="preserve">Elegibilidade. </t>
  </si>
  <si>
    <t xml:space="preserve">Conceito e condições. </t>
  </si>
  <si>
    <t xml:space="preserve">Impugnação de registro de candidatura. </t>
  </si>
  <si>
    <t xml:space="preserve">Competência para julgamento, procedimentos, prazos e efeitos recursais no âmbito da Lei Complementar nº 64/1990 e suas alterações. </t>
  </si>
  <si>
    <t xml:space="preserve">Partidos políticos (conforme a Constituição Federal, Código Eleitoral, Lei nº 9.096/1995 e suas alterações): conceituação, destinação, liberdade e autonomia partidárias, natureza jurídica, criação e registro, caráter nacional, funcionamento parlamentar, programa, estatuto, filiação, fidelidade e disciplina partidárias, fusão, incorporação e extinção, finanças e contabilidade, prestação de contas e sanções dela decorrentes, fundo partidário, acesso gratuito ao rádio e à televisão, propaganda partidária. </t>
  </si>
  <si>
    <t xml:space="preserve">Eleições (Código Eleitoral, Lei nº 9.504/1997 e suas alterações). </t>
  </si>
  <si>
    <t xml:space="preserve">Crimes eleitorais. 12.3 Lei nº 11.300/2006 e suas alterações (Lei da Minirreforma Eleitoral). </t>
  </si>
  <si>
    <t xml:space="preserve">Lei nº 12.034/2009. 19 Lei nº 13.165/2015. </t>
  </si>
  <si>
    <t xml:space="preserve">Legislação administrativa. </t>
  </si>
  <si>
    <t xml:space="preserve">Administração direta, indireta e fundacional. </t>
  </si>
  <si>
    <t xml:space="preserve">Atos administrativos. </t>
  </si>
  <si>
    <t>Requisição.</t>
  </si>
  <si>
    <t xml:space="preserve">Processo Administrativo. </t>
  </si>
  <si>
    <t xml:space="preserve">.1 Lei nº 9.784/1999. 2 Gestão por competências. </t>
  </si>
  <si>
    <t xml:space="preserve"> Tendências em gestão de pessoas no setor público. </t>
  </si>
  <si>
    <t xml:space="preserve">Licitação pública. </t>
  </si>
  <si>
    <t xml:space="preserve">Modalidades, dispensa e inexigibilidade. </t>
  </si>
  <si>
    <t xml:space="preserve">Pregão. 4.3 Contratos e compras. </t>
  </si>
  <si>
    <t xml:space="preserve">Convênios e termos similares. </t>
  </si>
  <si>
    <t xml:space="preserve">Lei nº 8.666/1993 e suas alterações. </t>
  </si>
  <si>
    <t xml:space="preserve">Lei nº 10.520/2002. </t>
  </si>
  <si>
    <t xml:space="preserve">O papel do Estado e a atuação do governo nas finanças públicas. </t>
  </si>
  <si>
    <t xml:space="preserve">Orçamento público. </t>
  </si>
  <si>
    <t xml:space="preserve">O orçamento público no Brasil. </t>
  </si>
  <si>
    <t xml:space="preserve">Programação e execução orçamentária e financeira. </t>
  </si>
  <si>
    <t xml:space="preserve">Receita pública. </t>
  </si>
  <si>
    <t xml:space="preserve">Despesa pública. </t>
  </si>
  <si>
    <t xml:space="preserve">Lei de Responsabilidade Fiscal. </t>
  </si>
  <si>
    <t xml:space="preserve">Dívida e endividamento. </t>
  </si>
  <si>
    <t>Transparência, controle e fiscalização.</t>
  </si>
  <si>
    <t xml:space="preserve">de R$ 7.591,37 até R$ 12.455,30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</si>
</sst>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0" borderId="1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7" borderId="0" xfId="1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7" borderId="25" xfId="1" applyFont="1" applyFill="1" applyBorder="1" applyAlignment="1" applyProtection="1">
      <alignment horizontal="left"/>
      <protection locked="0"/>
    </xf>
    <xf numFmtId="0" fontId="1" fillId="7" borderId="25" xfId="1" applyFont="1" applyFill="1" applyBorder="1" applyAlignment="1">
      <alignment horizontal="left"/>
    </xf>
    <xf numFmtId="0" fontId="3" fillId="7" borderId="0" xfId="0" applyFont="1" applyFill="1"/>
    <xf numFmtId="0" fontId="1" fillId="3" borderId="27" xfId="1" applyFont="1" applyFill="1" applyBorder="1" applyAlignment="1" applyProtection="1">
      <alignment horizontal="left"/>
      <protection locked="0"/>
    </xf>
    <xf numFmtId="0" fontId="1" fillId="8" borderId="25" xfId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8" borderId="27" xfId="1" applyFont="1" applyFill="1" applyBorder="1" applyAlignment="1" applyProtection="1">
      <alignment horizontal="left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13203713/Edital-001-Concurso-TRE-PA-2019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Gerais 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 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tre-pa-tribunal-regional-eleitoral-do-para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 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6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161926</xdr:colOff>
      <xdr:row>2</xdr:row>
      <xdr:rowOff>133350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600326" y="628650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 Regional Eleitoral do Pará</a:t>
          </a:r>
        </a:p>
      </xdr:txBody>
    </xdr:sp>
    <xdr:clientData/>
  </xdr:oneCellAnchor>
  <xdr:oneCellAnchor>
    <xdr:from>
      <xdr:col>4</xdr:col>
      <xdr:colOff>152401</xdr:colOff>
      <xdr:row>9</xdr:row>
      <xdr:rowOff>9525</xdr:rowOff>
    </xdr:from>
    <xdr:ext cx="3933824" cy="109427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590801" y="1838325"/>
          <a:ext cx="3933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Técnico Judiciário </a:t>
          </a:r>
        </a:p>
        <a:p>
          <a:pPr algn="l"/>
          <a:r>
            <a:rPr lang="pt-BR" sz="3200">
              <a:solidFill>
                <a:schemeClr val="tx1"/>
              </a:solidFill>
            </a:rPr>
            <a:t>Área Administrativa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85723</xdr:rowOff>
    </xdr:from>
    <xdr:to>
      <xdr:col>4</xdr:col>
      <xdr:colOff>123825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01C695-D8AD-43F8-ABDA-C9FB3729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3"/>
          <a:ext cx="2562225" cy="23907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8863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13</xdr:row>
      <xdr:rowOff>9525</xdr:rowOff>
    </xdr:from>
    <xdr:to>
      <xdr:col>1</xdr:col>
      <xdr:colOff>3133725</xdr:colOff>
      <xdr:row>31</xdr:row>
      <xdr:rowOff>95250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C3D778-5E56-45B9-8F2F-D3145953C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143250"/>
          <a:ext cx="3562350" cy="3562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392767</xdr:colOff>
      <xdr:row>3</xdr:row>
      <xdr:rowOff>9525</xdr:rowOff>
    </xdr:from>
    <xdr:to>
      <xdr:col>8</xdr:col>
      <xdr:colOff>0</xdr:colOff>
      <xdr:row>29</xdr:row>
      <xdr:rowOff>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E5B1816-598A-4849-9F38-99C3650DD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5067" y="581025"/>
          <a:ext cx="1274108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7434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13827</xdr:colOff>
      <xdr:row>6</xdr:row>
      <xdr:rowOff>133350</xdr:rowOff>
    </xdr:from>
    <xdr:to>
      <xdr:col>11</xdr:col>
      <xdr:colOff>0</xdr:colOff>
      <xdr:row>25</xdr:row>
      <xdr:rowOff>95250</xdr:rowOff>
    </xdr:to>
    <xdr:pic>
      <xdr:nvPicPr>
        <xdr:cNvPr id="11" name="Imagem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83C467-112C-46EE-800A-A0A98BAF5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552" y="1276350"/>
          <a:ext cx="814848" cy="3581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7625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12</xdr:row>
      <xdr:rowOff>142874</xdr:rowOff>
    </xdr:from>
    <xdr:to>
      <xdr:col>1</xdr:col>
      <xdr:colOff>3076576</xdr:colOff>
      <xdr:row>24</xdr:row>
      <xdr:rowOff>466724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362F38-A6BF-402F-AC5B-857DEEC2B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3762374"/>
          <a:ext cx="3562350" cy="3562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8768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12</xdr:row>
      <xdr:rowOff>142875</xdr:rowOff>
    </xdr:from>
    <xdr:to>
      <xdr:col>1</xdr:col>
      <xdr:colOff>3190874</xdr:colOff>
      <xdr:row>26</xdr:row>
      <xdr:rowOff>152400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7A14D5-CA47-4528-A6AD-A7A5C446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3676650"/>
          <a:ext cx="3609975" cy="3609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8577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12</xdr:row>
      <xdr:rowOff>171450</xdr:rowOff>
    </xdr:from>
    <xdr:to>
      <xdr:col>1</xdr:col>
      <xdr:colOff>3105150</xdr:colOff>
      <xdr:row>26</xdr:row>
      <xdr:rowOff>333375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45D478-6BA5-47EC-AF41-C6CC4FB3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505200"/>
          <a:ext cx="3562350" cy="3562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9149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</xdr:row>
      <xdr:rowOff>123825</xdr:rowOff>
    </xdr:from>
    <xdr:to>
      <xdr:col>1</xdr:col>
      <xdr:colOff>3162300</xdr:colOff>
      <xdr:row>20</xdr:row>
      <xdr:rowOff>1085850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5A96C7-86CD-4A5A-AA38-AF3F059F9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257675"/>
          <a:ext cx="3562350" cy="3562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8196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12</xdr:row>
      <xdr:rowOff>180975</xdr:rowOff>
    </xdr:from>
    <xdr:to>
      <xdr:col>1</xdr:col>
      <xdr:colOff>3114675</xdr:colOff>
      <xdr:row>29</xdr:row>
      <xdr:rowOff>9525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25BE8B-395D-492B-8BB3-723C5B4BE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114675"/>
          <a:ext cx="3562350" cy="3562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M10" sqref="M10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5"/>
  <sheetViews>
    <sheetView showGridLines="0" tabSelected="1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0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26" t="s">
        <v>83</v>
      </c>
      <c r="D6" s="18" t="s">
        <v>84</v>
      </c>
      <c r="E6" s="19" t="s">
        <v>85</v>
      </c>
      <c r="F6" s="19" t="s">
        <v>86</v>
      </c>
      <c r="G6" s="20">
        <f>SUM(G7:G19)</f>
        <v>0.54166666666666619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SUM(L7:L19)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SUM(Q7:Q19)</f>
        <v>0.54166666666666619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SUM(V7:V19)</f>
        <v>0.54166666666666619</v>
      </c>
      <c r="W6" s="24">
        <f>SUM(W7:W19)</f>
        <v>1.6249999999999991</v>
      </c>
    </row>
    <row r="7" spans="1:23" ht="31.5" x14ac:dyDescent="0.25">
      <c r="A7" s="84">
        <v>1</v>
      </c>
      <c r="B7" s="84" t="str">
        <f>Cronograma!B10</f>
        <v xml:space="preserve">Conhecimentos Gerais </v>
      </c>
      <c r="C7" s="86" t="s">
        <v>249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15.75" x14ac:dyDescent="0.25">
      <c r="A8" s="81">
        <v>2</v>
      </c>
      <c r="B8" s="81" t="str">
        <f>Cronograma!B11</f>
        <v>Noções de Direito Constitucional</v>
      </c>
      <c r="C8" s="86" t="s">
        <v>250</v>
      </c>
      <c r="D8" s="64">
        <v>43250</v>
      </c>
      <c r="E8" s="65">
        <v>0.29166666666666669</v>
      </c>
      <c r="F8" s="65">
        <v>0.33333333333333331</v>
      </c>
      <c r="G8" s="66">
        <f t="shared" ref="G8:G19" si="1">F8-E8</f>
        <v>4.166666666666663E-2</v>
      </c>
      <c r="H8" s="67">
        <f t="shared" ref="H8:H19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19" si="3">IF(I8="sim",K8-J8,0)</f>
        <v>0</v>
      </c>
      <c r="M8" s="69">
        <f t="shared" ref="M8:M19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19" si="5">IF(N8="sim",P8-O8,0)</f>
        <v>4.166666666666663E-2</v>
      </c>
      <c r="R8" s="72">
        <f t="shared" ref="R8:R19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19" si="7">IF(S8="sim",U8-T8,0)</f>
        <v>4.166666666666663E-2</v>
      </c>
      <c r="W8" s="73">
        <f t="shared" ref="W8:W19" si="8">G8+L8+Q8+V8</f>
        <v>0.12499999999999989</v>
      </c>
    </row>
    <row r="9" spans="1:23" ht="15.75" x14ac:dyDescent="0.25">
      <c r="A9" s="81">
        <v>3</v>
      </c>
      <c r="B9" s="81" t="str">
        <f>Cronograma!B12</f>
        <v>Noções de Direito Administrativo</v>
      </c>
      <c r="C9" s="86" t="s">
        <v>251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31.5" x14ac:dyDescent="0.25">
      <c r="A10" s="81">
        <v>4</v>
      </c>
      <c r="B10" s="81" t="str">
        <f>Cronograma!B13</f>
        <v xml:space="preserve">Noções de Direito Eleitoral </v>
      </c>
      <c r="C10" s="86" t="s">
        <v>252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15.75" x14ac:dyDescent="0.25">
      <c r="A11" s="81">
        <v>5</v>
      </c>
      <c r="B11" s="81" t="str">
        <f>Cronograma!B14</f>
        <v>Noções de Administração Pública</v>
      </c>
      <c r="C11" s="86" t="s">
        <v>253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15.75" x14ac:dyDescent="0.25">
      <c r="A12" s="85">
        <v>6</v>
      </c>
      <c r="B12" s="85" t="str">
        <f>Cronograma!B15</f>
        <v>Noções de Administração Financeira e Orçamentária</v>
      </c>
      <c r="C12" s="86" t="s">
        <v>254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15.75" x14ac:dyDescent="0.25">
      <c r="A13" s="78"/>
      <c r="B13" s="78"/>
      <c r="C13" s="86" t="s">
        <v>255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15.75" x14ac:dyDescent="0.25">
      <c r="A14" s="78"/>
      <c r="B14" s="78"/>
      <c r="C14" s="86" t="s">
        <v>256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15.75" x14ac:dyDescent="0.25">
      <c r="A15" s="78"/>
      <c r="B15" s="78"/>
      <c r="C15" s="86" t="s">
        <v>257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8"/>
      <c r="B16" s="78"/>
      <c r="C16" s="63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1"/>
      <c r="B17" s="1"/>
      <c r="C17" s="63"/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1"/>
      <c r="B18" s="1"/>
      <c r="C18" s="63"/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15.75" thickBot="1" x14ac:dyDescent="0.3">
      <c r="A19" s="1"/>
      <c r="B19" s="1"/>
      <c r="C19" s="63"/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15.75" thickBot="1" x14ac:dyDescent="0.3">
      <c r="C20" s="108" t="s">
        <v>91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23" x14ac:dyDescent="0.25"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23" x14ac:dyDescent="0.25"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23" x14ac:dyDescent="0.25"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23" x14ac:dyDescent="0.25"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23" ht="15.75" thickBot="1" x14ac:dyDescent="0.3"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</row>
  </sheetData>
  <sheetProtection algorithmName="SHA-512" hashValue="XnrLPFEbjF0gyToqNniK/WwZrpUEqhykKH5fhPC4CWGbvswG1/8L4zMcwjtwl94Hk1XyobU0IcAceHYre7HNXw==" saltValue="laWCG+T2aV2KW1ebZbbrSA==" spinCount="100000" sheet="1" objects="1" scenarios="1" selectLockedCells="1"/>
  <mergeCells count="2">
    <mergeCell ref="C20:Q20"/>
    <mergeCell ref="C21:Q25"/>
  </mergeCells>
  <dataValidations disablePrompts="1" count="1">
    <dataValidation type="list" allowBlank="1" showInputMessage="1" showErrorMessage="1" sqref="N7:N19 S7:S19 I7:I19" xr:uid="{00000000-0002-0000-0900-000000000000}">
      <formula1>"Sim, Não"</formula1>
    </dataValidation>
  </dataValidations>
  <hyperlinks>
    <hyperlink ref="A12:B12" location="'D6'!B12" display="'D6'!B12" xr:uid="{00000000-0004-0000-0900-000003000000}"/>
    <hyperlink ref="A11:B11" location="'D5'!B11" display="'D5'!B11" xr:uid="{00000000-0004-0000-0900-000004000000}"/>
    <hyperlink ref="A10:B10" location="'D4'!B10" display="'D4'!B10" xr:uid="{00000000-0004-0000-0900-000005000000}"/>
    <hyperlink ref="A9:B9" location="'D3'!B9" display="'D3'!B9" xr:uid="{00000000-0004-0000-0900-000006000000}"/>
    <hyperlink ref="A7:B7" location="'D1'!B7" display="'D1'!B7" xr:uid="{00000000-0004-0000-0900-000008000000}"/>
    <hyperlink ref="A8:B8" location="'D2'!B8" display="'D2'!B8" xr:uid="{00000000-0004-0000-0900-000009000000}"/>
    <hyperlink ref="B12" location="'Noç. Adminis. Financei. e Orçam'!A1" display="'Noç. Adminis. Financei. e Orçam'!A1" xr:uid="{8748CEC3-B42E-4F9D-9C97-49BB77994F9C}"/>
    <hyperlink ref="B11" location="'Noç. Administração Pública'!A1" display="'Noç. Administração Pública'!A1" xr:uid="{876D981A-3A27-4D60-98BB-A11C0CBB2262}"/>
    <hyperlink ref="B10" location="'Noç. Direito Eleitoral'!A1" display="'Noç. Direito Eleitoral'!A1" xr:uid="{847A4E5A-DD7C-489E-AED6-88FC40D29F0A}"/>
    <hyperlink ref="B9" location="'Noç. Direito Administrativo'!A1" display="'Noç. Direito Administrativo'!A1" xr:uid="{AF28FDCA-CF3F-4F41-B26D-5E2296BDE5CF}"/>
    <hyperlink ref="B8" location="'Noç. Direito Constitucional '!A1" display="'Noç. Direito Constitucional '!A1" xr:uid="{E026BBA2-9E10-46D1-85A2-E0CDABDCBBAB}"/>
    <hyperlink ref="B7" location="'Conhecimentos Gerais '!A1" display="'Conhecimentos Gerais '!A1" xr:uid="{5728E18E-2975-49BA-88EE-4A5D1983398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/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 t="s">
        <v>93</v>
      </c>
      <c r="B6" s="7"/>
    </row>
    <row r="7" spans="1:8" x14ac:dyDescent="0.25">
      <c r="A7" s="2" t="s">
        <v>13</v>
      </c>
      <c r="B7" s="3" t="s">
        <v>92</v>
      </c>
    </row>
    <row r="8" spans="1:8" x14ac:dyDescent="0.25">
      <c r="A8" s="2" t="s">
        <v>14</v>
      </c>
      <c r="B8" s="76">
        <v>43784</v>
      </c>
    </row>
    <row r="9" spans="1:8" x14ac:dyDescent="0.25">
      <c r="A9" s="2" t="s">
        <v>15</v>
      </c>
      <c r="B9" s="3" t="s">
        <v>94</v>
      </c>
    </row>
    <row r="10" spans="1:8" x14ac:dyDescent="0.25">
      <c r="A10" s="2" t="s">
        <v>16</v>
      </c>
      <c r="B10" s="4"/>
    </row>
    <row r="11" spans="1:8" x14ac:dyDescent="0.25">
      <c r="A11" s="2" t="s">
        <v>17</v>
      </c>
      <c r="B11" s="3" t="s">
        <v>25</v>
      </c>
    </row>
    <row r="12" spans="1:8" x14ac:dyDescent="0.25">
      <c r="A12" s="2" t="s">
        <v>18</v>
      </c>
      <c r="B12" s="3" t="s">
        <v>19</v>
      </c>
    </row>
    <row r="13" spans="1:8" x14ac:dyDescent="0.25">
      <c r="A13" s="2" t="s">
        <v>20</v>
      </c>
      <c r="B13" s="3" t="s">
        <v>258</v>
      </c>
    </row>
    <row r="14" spans="1:8" x14ac:dyDescent="0.25">
      <c r="A14" s="2" t="s">
        <v>21</v>
      </c>
      <c r="B14" s="3" t="s">
        <v>95</v>
      </c>
    </row>
    <row r="15" spans="1:8" x14ac:dyDescent="0.25">
      <c r="A15" s="2" t="s">
        <v>22</v>
      </c>
      <c r="B15" s="3" t="s">
        <v>98</v>
      </c>
    </row>
    <row r="16" spans="1:8" x14ac:dyDescent="0.25">
      <c r="A16" s="2" t="s">
        <v>23</v>
      </c>
      <c r="B16" s="3" t="s">
        <v>96</v>
      </c>
    </row>
    <row r="17" spans="1:2" x14ac:dyDescent="0.25">
      <c r="A17" s="2" t="s">
        <v>24</v>
      </c>
      <c r="B17" s="3" t="s">
        <v>97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AAdsrRCs3Diu+QELfLdnRREQP/WtCZRshfEBHHgrgh0YZJJJsWDa0xIBL5Q8+QxypAzUx4gKpc+4R1vJ5bmDow==" saltValue="Bs6NTw6xAl8kNhH0Tgi18w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A4" sqref="A4"/>
    </sheetView>
  </sheetViews>
  <sheetFormatPr defaultColWidth="0" defaultRowHeight="15" zeroHeight="1" x14ac:dyDescent="0.25"/>
  <cols>
    <col min="1" max="1" width="3.140625" bestFit="1" customWidth="1"/>
    <col min="2" max="2" width="52.7109375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9"/>
      <c r="B4" s="29"/>
      <c r="C4" s="29"/>
      <c r="D4" s="29"/>
      <c r="E4" s="29"/>
      <c r="F4" s="29"/>
      <c r="G4" s="29"/>
      <c r="H4" s="29"/>
    </row>
    <row r="5" spans="1:9" x14ac:dyDescent="0.25">
      <c r="A5" s="29"/>
      <c r="B5" s="29"/>
      <c r="C5" s="29"/>
      <c r="D5" s="29"/>
      <c r="E5" s="29"/>
      <c r="F5" s="29"/>
      <c r="G5" s="29"/>
      <c r="H5" s="29"/>
    </row>
    <row r="6" spans="1:9" ht="18.75" x14ac:dyDescent="0.25">
      <c r="A6" s="29"/>
      <c r="B6" s="30" t="s">
        <v>12</v>
      </c>
      <c r="C6" s="31">
        <f>'Quadro de horários'!K5</f>
        <v>1.1874999999999998</v>
      </c>
      <c r="D6" s="29"/>
      <c r="E6" s="32"/>
      <c r="F6" s="29"/>
      <c r="G6" s="29"/>
      <c r="H6" s="29"/>
    </row>
    <row r="7" spans="1:9" x14ac:dyDescent="0.25">
      <c r="A7" s="29"/>
      <c r="B7" s="29"/>
      <c r="C7" s="29"/>
      <c r="D7" s="29"/>
      <c r="E7" s="29"/>
      <c r="F7" s="33">
        <f>SUM(F10:F29)</f>
        <v>28</v>
      </c>
      <c r="G7" s="29"/>
      <c r="H7" s="29"/>
    </row>
    <row r="8" spans="1:9" x14ac:dyDescent="0.25">
      <c r="A8" s="90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5</v>
      </c>
      <c r="G8" s="88" t="s">
        <v>6</v>
      </c>
      <c r="H8" s="34" t="s">
        <v>7</v>
      </c>
    </row>
    <row r="9" spans="1:9" x14ac:dyDescent="0.25">
      <c r="A9" s="91"/>
      <c r="B9" s="89"/>
      <c r="C9" s="89"/>
      <c r="D9" s="89"/>
      <c r="E9" s="89"/>
      <c r="F9" s="89"/>
      <c r="G9" s="89"/>
      <c r="H9" s="35">
        <f>SUM(H10:H1048576)</f>
        <v>1.1250000000000004</v>
      </c>
    </row>
    <row r="10" spans="1:9" ht="15.75" x14ac:dyDescent="0.25">
      <c r="A10" s="36">
        <v>1</v>
      </c>
      <c r="B10" s="37" t="s">
        <v>99</v>
      </c>
      <c r="C10" s="38" t="s">
        <v>8</v>
      </c>
      <c r="D10" s="39">
        <v>1</v>
      </c>
      <c r="E10" s="40">
        <v>8</v>
      </c>
      <c r="F10" s="39">
        <f>E10*D10</f>
        <v>8</v>
      </c>
      <c r="G10" s="41">
        <v>0.95833333333333337</v>
      </c>
      <c r="H10" s="42">
        <v>8.3333333333333329E-2</v>
      </c>
    </row>
    <row r="11" spans="1:9" ht="15.75" x14ac:dyDescent="0.25">
      <c r="A11" s="36">
        <v>2</v>
      </c>
      <c r="B11" s="37" t="s">
        <v>10</v>
      </c>
      <c r="C11" s="38" t="s">
        <v>9</v>
      </c>
      <c r="D11" s="39">
        <v>1</v>
      </c>
      <c r="E11" s="40">
        <v>4</v>
      </c>
      <c r="F11" s="39">
        <f t="shared" ref="F11" si="0">E11*D11</f>
        <v>4</v>
      </c>
      <c r="G11" s="41">
        <f t="shared" ref="G11" si="1">$C$6/$F$7*F11</f>
        <v>0.16964285714285712</v>
      </c>
      <c r="H11" s="42">
        <v>0.125</v>
      </c>
    </row>
    <row r="12" spans="1:9" ht="15.75" x14ac:dyDescent="0.25">
      <c r="A12" s="36">
        <v>3</v>
      </c>
      <c r="B12" s="37" t="s">
        <v>11</v>
      </c>
      <c r="C12" s="38" t="s">
        <v>9</v>
      </c>
      <c r="D12" s="39">
        <v>1</v>
      </c>
      <c r="E12" s="40">
        <v>4</v>
      </c>
      <c r="F12" s="39">
        <f t="shared" ref="F12:F15" si="2">E12*D12</f>
        <v>4</v>
      </c>
      <c r="G12" s="41">
        <f t="shared" ref="G12:G15" si="3">$C$6/$F$7*F12</f>
        <v>0.16964285714285712</v>
      </c>
      <c r="H12" s="42">
        <v>0.16666666666666699</v>
      </c>
    </row>
    <row r="13" spans="1:9" ht="15.75" x14ac:dyDescent="0.25">
      <c r="A13" s="36">
        <v>4</v>
      </c>
      <c r="B13" s="37" t="s">
        <v>100</v>
      </c>
      <c r="C13" s="38" t="s">
        <v>9</v>
      </c>
      <c r="D13" s="39">
        <v>1</v>
      </c>
      <c r="E13" s="40">
        <v>4</v>
      </c>
      <c r="F13" s="39">
        <f t="shared" si="2"/>
        <v>4</v>
      </c>
      <c r="G13" s="41">
        <f t="shared" si="3"/>
        <v>0.16964285714285712</v>
      </c>
      <c r="H13" s="42">
        <v>0.20833333333333301</v>
      </c>
    </row>
    <row r="14" spans="1:9" ht="15.75" x14ac:dyDescent="0.25">
      <c r="A14" s="36">
        <v>5</v>
      </c>
      <c r="B14" s="37" t="s">
        <v>101</v>
      </c>
      <c r="C14" s="38" t="s">
        <v>9</v>
      </c>
      <c r="D14" s="39">
        <v>1</v>
      </c>
      <c r="E14" s="40">
        <v>4</v>
      </c>
      <c r="F14" s="39">
        <f t="shared" si="2"/>
        <v>4</v>
      </c>
      <c r="G14" s="41">
        <f t="shared" si="3"/>
        <v>0.16964285714285712</v>
      </c>
      <c r="H14" s="42">
        <v>0.25</v>
      </c>
    </row>
    <row r="15" spans="1:9" ht="15.75" x14ac:dyDescent="0.25">
      <c r="A15" s="36">
        <v>6</v>
      </c>
      <c r="B15" s="37" t="s">
        <v>102</v>
      </c>
      <c r="C15" s="38" t="s">
        <v>9</v>
      </c>
      <c r="D15" s="39">
        <v>1</v>
      </c>
      <c r="E15" s="40">
        <v>4</v>
      </c>
      <c r="F15" s="39">
        <f t="shared" si="2"/>
        <v>4</v>
      </c>
      <c r="G15" s="41">
        <f t="shared" si="3"/>
        <v>0.16964285714285712</v>
      </c>
      <c r="H15" s="42">
        <v>0.29166666666666702</v>
      </c>
    </row>
    <row r="16" spans="1:9" ht="15.75" x14ac:dyDescent="0.25">
      <c r="A16" s="36"/>
      <c r="B16" s="43"/>
      <c r="C16" s="38"/>
      <c r="D16" s="39"/>
      <c r="E16" s="40"/>
      <c r="F16" s="39"/>
      <c r="G16" s="41"/>
      <c r="H16" s="42"/>
    </row>
    <row r="17" spans="1:9" ht="15.75" x14ac:dyDescent="0.25">
      <c r="A17" s="36"/>
      <c r="B17" s="44"/>
      <c r="C17" s="38"/>
      <c r="D17" s="39"/>
      <c r="E17" s="40"/>
      <c r="F17" s="39"/>
      <c r="G17" s="41"/>
      <c r="H17" s="42"/>
    </row>
    <row r="18" spans="1:9" ht="15.75" x14ac:dyDescent="0.25">
      <c r="A18" s="36"/>
      <c r="B18" s="44"/>
      <c r="C18" s="38"/>
      <c r="D18" s="39"/>
      <c r="E18" s="40"/>
      <c r="F18" s="39"/>
      <c r="G18" s="41"/>
      <c r="H18" s="42"/>
    </row>
    <row r="19" spans="1:9" ht="15.75" x14ac:dyDescent="0.25">
      <c r="A19" s="36"/>
      <c r="B19" s="44"/>
      <c r="C19" s="38"/>
      <c r="D19" s="39"/>
      <c r="E19" s="40"/>
      <c r="F19" s="39"/>
      <c r="G19" s="41"/>
      <c r="H19" s="42"/>
    </row>
    <row r="20" spans="1:9" ht="15.75" x14ac:dyDescent="0.25">
      <c r="A20" s="44"/>
      <c r="B20" s="44"/>
      <c r="C20" s="44"/>
      <c r="D20" s="44"/>
      <c r="E20" s="45"/>
      <c r="F20" s="39"/>
      <c r="G20" s="41"/>
      <c r="H20" s="42"/>
    </row>
    <row r="21" spans="1:9" ht="15.75" x14ac:dyDescent="0.25">
      <c r="A21" s="44"/>
      <c r="B21" s="44"/>
      <c r="C21" s="44"/>
      <c r="D21" s="44"/>
      <c r="E21" s="45"/>
      <c r="F21" s="39"/>
      <c r="G21" s="41"/>
      <c r="H21" s="42"/>
    </row>
    <row r="22" spans="1:9" ht="15.75" x14ac:dyDescent="0.25">
      <c r="A22" s="44"/>
      <c r="B22" s="44"/>
      <c r="C22" s="44"/>
      <c r="D22" s="44"/>
      <c r="E22" s="45"/>
      <c r="F22" s="39"/>
      <c r="G22" s="41"/>
      <c r="H22" s="42"/>
    </row>
    <row r="23" spans="1:9" ht="15.75" x14ac:dyDescent="0.25">
      <c r="A23" s="44"/>
      <c r="B23" s="44"/>
      <c r="C23" s="44"/>
      <c r="D23" s="44"/>
      <c r="E23" s="45"/>
      <c r="F23" s="39"/>
      <c r="G23" s="41"/>
      <c r="H23" s="46"/>
    </row>
    <row r="24" spans="1:9" ht="15.75" x14ac:dyDescent="0.25">
      <c r="A24" s="44"/>
      <c r="B24" s="44"/>
      <c r="C24" s="44"/>
      <c r="D24" s="44"/>
      <c r="E24" s="45"/>
      <c r="F24" s="39"/>
      <c r="G24" s="41"/>
      <c r="H24" s="46"/>
    </row>
    <row r="25" spans="1:9" ht="15.75" x14ac:dyDescent="0.25">
      <c r="A25" s="44"/>
      <c r="B25" s="44"/>
      <c r="C25" s="44"/>
      <c r="D25" s="44"/>
      <c r="E25" s="45"/>
      <c r="F25" s="39"/>
      <c r="G25" s="41"/>
      <c r="H25" s="46"/>
    </row>
    <row r="26" spans="1:9" ht="15.75" x14ac:dyDescent="0.25">
      <c r="A26" s="44"/>
      <c r="B26" s="44"/>
      <c r="C26" s="44"/>
      <c r="D26" s="44"/>
      <c r="E26" s="45"/>
      <c r="F26" s="39"/>
      <c r="G26" s="41"/>
      <c r="H26" s="46"/>
    </row>
    <row r="27" spans="1:9" ht="15.75" x14ac:dyDescent="0.25">
      <c r="A27" s="44"/>
      <c r="B27" s="44"/>
      <c r="C27" s="44"/>
      <c r="D27" s="44"/>
      <c r="E27" s="45"/>
      <c r="F27" s="39"/>
      <c r="G27" s="41"/>
      <c r="H27" s="46"/>
    </row>
    <row r="28" spans="1:9" ht="15.75" x14ac:dyDescent="0.25">
      <c r="A28" s="47"/>
      <c r="B28" s="47"/>
      <c r="C28" s="47"/>
      <c r="D28" s="47"/>
      <c r="E28" s="48"/>
      <c r="F28" s="39"/>
      <c r="G28" s="41"/>
      <c r="H28" s="49"/>
    </row>
    <row r="29" spans="1:9" ht="15.75" x14ac:dyDescent="0.25">
      <c r="A29" s="47"/>
      <c r="B29" s="47"/>
      <c r="C29" s="47"/>
      <c r="D29" s="47"/>
      <c r="E29" s="48"/>
      <c r="F29" s="39"/>
      <c r="G29" s="41"/>
      <c r="H29" s="49"/>
    </row>
    <row r="30" spans="1:9" ht="15.75" x14ac:dyDescent="0.25">
      <c r="A30" s="50"/>
      <c r="B30" s="50"/>
      <c r="C30" s="50"/>
      <c r="D30" s="50"/>
      <c r="E30" s="51"/>
      <c r="F30" s="52"/>
      <c r="G30" s="53"/>
      <c r="H30" s="54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algorithmName="SHA-512" hashValue="qpN87Xf6kX8tzXg6MDePbmKrvjAGt8coEgRW6AjJOVQzxR/svFNgDrMgLlmiQREh3W/yjF57NEyUGyB7e3MRAA==" saltValue="qPVzQt1ca5pj+GyHYJeojg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topLeftCell="A2" workbookViewId="0">
      <selection activeCell="D35" sqref="D35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97" t="s">
        <v>26</v>
      </c>
      <c r="B5" s="97"/>
      <c r="C5" s="92">
        <f>COUNTIF(C9:C100,"Estudar")*$A$7</f>
        <v>2.0833333333333332E-2</v>
      </c>
      <c r="D5" s="92">
        <f t="shared" ref="D5:I5" si="0">COUNTIF(D9:D100,"Estudar")*$A$7</f>
        <v>0.25</v>
      </c>
      <c r="E5" s="92">
        <f t="shared" si="0"/>
        <v>0.20833333333333331</v>
      </c>
      <c r="F5" s="92">
        <f t="shared" si="0"/>
        <v>0.25</v>
      </c>
      <c r="G5" s="92">
        <f t="shared" si="0"/>
        <v>0.14583333333333331</v>
      </c>
      <c r="H5" s="92">
        <f t="shared" si="0"/>
        <v>0.29166666666666663</v>
      </c>
      <c r="I5" s="92">
        <f t="shared" si="0"/>
        <v>2.0833333333333332E-2</v>
      </c>
      <c r="J5" s="96" t="s">
        <v>74</v>
      </c>
      <c r="K5" s="92">
        <f>SUM(C5:I5)</f>
        <v>1.1874999999999998</v>
      </c>
    </row>
    <row r="6" spans="1:11" ht="15" customHeight="1" x14ac:dyDescent="0.25">
      <c r="A6" s="98"/>
      <c r="B6" s="98"/>
      <c r="C6" s="93"/>
      <c r="D6" s="93"/>
      <c r="E6" s="93"/>
      <c r="F6" s="93"/>
      <c r="G6" s="93"/>
      <c r="H6" s="93"/>
      <c r="I6" s="93"/>
      <c r="J6" s="96"/>
      <c r="K6" s="93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94" t="s">
        <v>27</v>
      </c>
      <c r="B8" s="95"/>
      <c r="C8" s="55" t="s">
        <v>28</v>
      </c>
      <c r="D8" s="55" t="s">
        <v>29</v>
      </c>
      <c r="E8" s="55" t="s">
        <v>30</v>
      </c>
      <c r="F8" s="55" t="s">
        <v>31</v>
      </c>
      <c r="G8" s="55" t="s">
        <v>32</v>
      </c>
      <c r="H8" s="55" t="s">
        <v>33</v>
      </c>
      <c r="I8" s="56" t="s">
        <v>34</v>
      </c>
    </row>
    <row r="9" spans="1:11" x14ac:dyDescent="0.25">
      <c r="A9" s="57" t="s">
        <v>35</v>
      </c>
      <c r="B9" s="57" t="s">
        <v>36</v>
      </c>
      <c r="C9" s="58" t="s">
        <v>40</v>
      </c>
      <c r="D9" s="58"/>
      <c r="E9" s="58"/>
      <c r="F9" s="58"/>
      <c r="G9" s="59"/>
      <c r="H9" s="58"/>
      <c r="I9" s="58"/>
    </row>
    <row r="10" spans="1:11" x14ac:dyDescent="0.25">
      <c r="A10" s="57" t="s">
        <v>36</v>
      </c>
      <c r="B10" s="57" t="s">
        <v>37</v>
      </c>
      <c r="C10" s="58"/>
      <c r="D10" s="58"/>
      <c r="E10" s="58" t="s">
        <v>38</v>
      </c>
      <c r="F10" s="58"/>
      <c r="G10" s="58"/>
      <c r="H10" s="58"/>
      <c r="I10" s="58"/>
    </row>
    <row r="11" spans="1:11" x14ac:dyDescent="0.25">
      <c r="A11" s="57" t="s">
        <v>37</v>
      </c>
      <c r="B11" s="57" t="s">
        <v>39</v>
      </c>
      <c r="C11" s="58"/>
      <c r="D11" s="58" t="s">
        <v>38</v>
      </c>
      <c r="E11" s="58" t="s">
        <v>38</v>
      </c>
      <c r="F11" s="58" t="s">
        <v>38</v>
      </c>
      <c r="G11" s="58" t="s">
        <v>38</v>
      </c>
      <c r="H11" s="58" t="s">
        <v>38</v>
      </c>
      <c r="I11" s="58"/>
    </row>
    <row r="12" spans="1:11" x14ac:dyDescent="0.25">
      <c r="A12" s="57" t="s">
        <v>39</v>
      </c>
      <c r="B12" s="57" t="s">
        <v>41</v>
      </c>
      <c r="C12" s="58"/>
      <c r="D12" s="58" t="s">
        <v>38</v>
      </c>
      <c r="E12" s="58" t="s">
        <v>38</v>
      </c>
      <c r="F12" s="58" t="s">
        <v>38</v>
      </c>
      <c r="G12" s="58" t="s">
        <v>38</v>
      </c>
      <c r="H12" s="58" t="s">
        <v>38</v>
      </c>
      <c r="I12" s="58"/>
    </row>
    <row r="13" spans="1:11" x14ac:dyDescent="0.25">
      <c r="A13" s="57" t="s">
        <v>41</v>
      </c>
      <c r="B13" s="57" t="s">
        <v>42</v>
      </c>
      <c r="C13" s="58"/>
      <c r="D13" s="58" t="s">
        <v>38</v>
      </c>
      <c r="E13" s="58"/>
      <c r="F13" s="58" t="s">
        <v>38</v>
      </c>
      <c r="G13" s="58" t="s">
        <v>38</v>
      </c>
      <c r="H13" s="58" t="s">
        <v>38</v>
      </c>
      <c r="I13" s="58"/>
    </row>
    <row r="14" spans="1:11" x14ac:dyDescent="0.25">
      <c r="A14" s="57" t="s">
        <v>42</v>
      </c>
      <c r="B14" s="57" t="s">
        <v>43</v>
      </c>
      <c r="C14" s="58"/>
      <c r="D14" s="58" t="s">
        <v>38</v>
      </c>
      <c r="E14" s="60"/>
      <c r="F14" s="58" t="s">
        <v>38</v>
      </c>
      <c r="G14" s="58" t="s">
        <v>38</v>
      </c>
      <c r="H14" s="58" t="s">
        <v>38</v>
      </c>
      <c r="I14" s="58" t="s">
        <v>38</v>
      </c>
    </row>
    <row r="15" spans="1:11" x14ac:dyDescent="0.25">
      <c r="A15" s="57" t="s">
        <v>43</v>
      </c>
      <c r="B15" s="57" t="s">
        <v>44</v>
      </c>
      <c r="C15" s="58"/>
      <c r="D15" s="60"/>
      <c r="E15" s="58"/>
      <c r="F15" s="60"/>
      <c r="G15" s="60"/>
      <c r="H15" s="58"/>
      <c r="I15" s="58"/>
    </row>
    <row r="16" spans="1:11" x14ac:dyDescent="0.25">
      <c r="A16" s="57" t="s">
        <v>44</v>
      </c>
      <c r="B16" s="57" t="s">
        <v>45</v>
      </c>
      <c r="C16" s="58"/>
      <c r="D16" s="60"/>
      <c r="E16" s="60"/>
      <c r="F16" s="60"/>
      <c r="G16" s="60"/>
      <c r="H16" s="58"/>
      <c r="I16" s="58"/>
    </row>
    <row r="17" spans="1:9" x14ac:dyDescent="0.25">
      <c r="A17" s="57" t="s">
        <v>45</v>
      </c>
      <c r="B17" s="57" t="s">
        <v>46</v>
      </c>
      <c r="C17" s="58"/>
      <c r="D17" s="60"/>
      <c r="E17" s="60"/>
      <c r="F17" s="60"/>
      <c r="G17" s="60"/>
      <c r="H17" s="58"/>
      <c r="I17" s="58"/>
    </row>
    <row r="18" spans="1:9" x14ac:dyDescent="0.25">
      <c r="A18" s="57" t="s">
        <v>46</v>
      </c>
      <c r="B18" s="57" t="s">
        <v>47</v>
      </c>
      <c r="C18" s="58"/>
      <c r="D18" s="60"/>
      <c r="E18" s="60"/>
      <c r="F18" s="60"/>
      <c r="G18" s="60"/>
      <c r="H18" s="58"/>
      <c r="I18" s="58"/>
    </row>
    <row r="19" spans="1:9" x14ac:dyDescent="0.25">
      <c r="A19" s="57" t="s">
        <v>47</v>
      </c>
      <c r="B19" s="57" t="s">
        <v>48</v>
      </c>
      <c r="C19" s="58"/>
      <c r="D19" s="58"/>
      <c r="E19" s="58"/>
      <c r="F19" s="58"/>
      <c r="G19" s="58"/>
      <c r="H19" s="58"/>
      <c r="I19" s="58"/>
    </row>
    <row r="20" spans="1:9" x14ac:dyDescent="0.25">
      <c r="A20" s="57" t="s">
        <v>48</v>
      </c>
      <c r="B20" s="57" t="s">
        <v>49</v>
      </c>
      <c r="C20" s="58"/>
      <c r="D20" s="58"/>
      <c r="E20" s="58"/>
      <c r="F20" s="58"/>
      <c r="G20" s="58"/>
      <c r="H20" s="58"/>
      <c r="I20" s="58"/>
    </row>
    <row r="21" spans="1:9" x14ac:dyDescent="0.25">
      <c r="A21" s="57" t="s">
        <v>49</v>
      </c>
      <c r="B21" s="57" t="s">
        <v>50</v>
      </c>
      <c r="C21" s="58"/>
      <c r="D21" s="58"/>
      <c r="E21" s="58"/>
      <c r="F21" s="58"/>
      <c r="G21" s="58"/>
      <c r="H21" s="61"/>
      <c r="I21" s="58"/>
    </row>
    <row r="22" spans="1:9" x14ac:dyDescent="0.25">
      <c r="A22" s="57" t="s">
        <v>50</v>
      </c>
      <c r="B22" s="57" t="s">
        <v>51</v>
      </c>
      <c r="C22" s="58"/>
      <c r="D22" s="58"/>
      <c r="E22" s="61"/>
      <c r="F22" s="58"/>
      <c r="G22" s="58"/>
      <c r="H22" s="61"/>
      <c r="I22" s="58"/>
    </row>
    <row r="23" spans="1:9" x14ac:dyDescent="0.25">
      <c r="A23" s="57" t="s">
        <v>51</v>
      </c>
      <c r="B23" s="57" t="s">
        <v>52</v>
      </c>
      <c r="C23" s="58"/>
      <c r="D23" s="58"/>
      <c r="E23" s="61"/>
      <c r="F23" s="58"/>
      <c r="G23" s="58"/>
      <c r="H23" s="61"/>
      <c r="I23" s="58"/>
    </row>
    <row r="24" spans="1:9" x14ac:dyDescent="0.25">
      <c r="A24" s="57" t="s">
        <v>52</v>
      </c>
      <c r="B24" s="57" t="s">
        <v>53</v>
      </c>
      <c r="C24" s="58"/>
      <c r="D24" s="58"/>
      <c r="E24" s="61"/>
      <c r="F24" s="58"/>
      <c r="G24" s="58"/>
      <c r="H24" s="58" t="s">
        <v>38</v>
      </c>
      <c r="I24" s="58"/>
    </row>
    <row r="25" spans="1:9" x14ac:dyDescent="0.25">
      <c r="A25" s="57" t="s">
        <v>53</v>
      </c>
      <c r="B25" s="57" t="s">
        <v>54</v>
      </c>
      <c r="C25" s="58"/>
      <c r="D25" s="61"/>
      <c r="E25" s="61"/>
      <c r="F25" s="61"/>
      <c r="G25" s="61"/>
      <c r="H25" s="58" t="s">
        <v>38</v>
      </c>
      <c r="I25" s="58"/>
    </row>
    <row r="26" spans="1:9" x14ac:dyDescent="0.25">
      <c r="A26" s="57" t="s">
        <v>54</v>
      </c>
      <c r="B26" s="57" t="s">
        <v>55</v>
      </c>
      <c r="C26" s="58"/>
      <c r="D26" s="61"/>
      <c r="E26" s="61"/>
      <c r="F26" s="61"/>
      <c r="G26" s="61"/>
      <c r="H26" s="58" t="s">
        <v>38</v>
      </c>
      <c r="I26" s="58"/>
    </row>
    <row r="27" spans="1:9" x14ac:dyDescent="0.25">
      <c r="A27" s="57" t="s">
        <v>55</v>
      </c>
      <c r="B27" s="57" t="s">
        <v>56</v>
      </c>
      <c r="C27" s="58"/>
      <c r="D27" s="61"/>
      <c r="E27" s="61"/>
      <c r="F27" s="61"/>
      <c r="G27" s="61"/>
      <c r="H27" s="58" t="s">
        <v>38</v>
      </c>
      <c r="I27" s="61"/>
    </row>
    <row r="28" spans="1:9" x14ac:dyDescent="0.25">
      <c r="A28" s="57" t="s">
        <v>56</v>
      </c>
      <c r="B28" s="57" t="s">
        <v>57</v>
      </c>
      <c r="C28" s="58"/>
      <c r="D28" s="61"/>
      <c r="E28" s="61"/>
      <c r="F28" s="61"/>
      <c r="G28" s="61"/>
      <c r="H28" s="58" t="s">
        <v>38</v>
      </c>
      <c r="I28" s="61"/>
    </row>
    <row r="29" spans="1:9" x14ac:dyDescent="0.25">
      <c r="A29" s="57" t="s">
        <v>57</v>
      </c>
      <c r="B29" s="57" t="s">
        <v>58</v>
      </c>
      <c r="C29" s="58"/>
      <c r="D29" s="61"/>
      <c r="E29" s="58"/>
      <c r="F29" s="61"/>
      <c r="G29" s="61"/>
      <c r="H29" s="58" t="s">
        <v>38</v>
      </c>
      <c r="I29" s="61"/>
    </row>
    <row r="30" spans="1:9" x14ac:dyDescent="0.25">
      <c r="A30" s="57" t="s">
        <v>58</v>
      </c>
      <c r="B30" s="57" t="s">
        <v>59</v>
      </c>
      <c r="C30" s="58"/>
      <c r="D30" s="61"/>
      <c r="E30" s="58"/>
      <c r="F30" s="61"/>
      <c r="G30" s="61"/>
      <c r="H30" s="58" t="s">
        <v>38</v>
      </c>
      <c r="I30" s="61"/>
    </row>
    <row r="31" spans="1:9" x14ac:dyDescent="0.25">
      <c r="A31" s="57" t="s">
        <v>59</v>
      </c>
      <c r="B31" s="57" t="s">
        <v>60</v>
      </c>
      <c r="C31" s="58"/>
      <c r="D31" s="61"/>
      <c r="E31" s="58"/>
      <c r="F31" s="61"/>
      <c r="G31" s="61"/>
      <c r="H31" s="58" t="s">
        <v>38</v>
      </c>
      <c r="I31" s="61"/>
    </row>
    <row r="32" spans="1:9" x14ac:dyDescent="0.25">
      <c r="A32" s="57" t="s">
        <v>60</v>
      </c>
      <c r="B32" s="57" t="s">
        <v>61</v>
      </c>
      <c r="C32" s="58"/>
      <c r="D32" s="61"/>
      <c r="E32" s="61"/>
      <c r="F32" s="61"/>
      <c r="G32" s="61"/>
      <c r="H32" s="58" t="s">
        <v>38</v>
      </c>
      <c r="I32" s="61"/>
    </row>
    <row r="33" spans="1:9" x14ac:dyDescent="0.25">
      <c r="A33" s="57" t="s">
        <v>61</v>
      </c>
      <c r="B33" s="57" t="s">
        <v>62</v>
      </c>
      <c r="C33" s="58"/>
      <c r="D33" s="61"/>
      <c r="E33" s="58" t="s">
        <v>38</v>
      </c>
      <c r="F33" s="61"/>
      <c r="G33" s="61"/>
      <c r="H33" s="58" t="s">
        <v>38</v>
      </c>
      <c r="I33" s="58"/>
    </row>
    <row r="34" spans="1:9" x14ac:dyDescent="0.25">
      <c r="A34" s="57" t="s">
        <v>62</v>
      </c>
      <c r="B34" s="57" t="s">
        <v>63</v>
      </c>
      <c r="C34" s="58"/>
      <c r="D34" s="61"/>
      <c r="E34" s="58" t="s">
        <v>38</v>
      </c>
      <c r="F34" s="61"/>
      <c r="G34" s="61"/>
      <c r="H34" s="58"/>
      <c r="I34" s="61"/>
    </row>
    <row r="35" spans="1:9" x14ac:dyDescent="0.25">
      <c r="A35" s="57" t="s">
        <v>63</v>
      </c>
      <c r="B35" s="57" t="s">
        <v>64</v>
      </c>
      <c r="C35" s="58"/>
      <c r="D35" s="61"/>
      <c r="E35" s="58" t="s">
        <v>38</v>
      </c>
      <c r="F35" s="61"/>
      <c r="G35" s="61"/>
      <c r="H35" s="58"/>
      <c r="I35" s="61"/>
    </row>
    <row r="36" spans="1:9" x14ac:dyDescent="0.25">
      <c r="A36" s="57" t="s">
        <v>64</v>
      </c>
      <c r="B36" s="57" t="s">
        <v>61</v>
      </c>
      <c r="C36" s="58"/>
      <c r="D36" s="58" t="s">
        <v>38</v>
      </c>
      <c r="E36" s="58" t="s">
        <v>38</v>
      </c>
      <c r="F36" s="58" t="s">
        <v>38</v>
      </c>
      <c r="G36" s="58" t="s">
        <v>38</v>
      </c>
      <c r="H36" s="61"/>
      <c r="I36" s="61"/>
    </row>
    <row r="37" spans="1:9" x14ac:dyDescent="0.25">
      <c r="A37" s="57" t="s">
        <v>61</v>
      </c>
      <c r="B37" s="57" t="s">
        <v>62</v>
      </c>
      <c r="C37" s="58"/>
      <c r="D37" s="58" t="s">
        <v>38</v>
      </c>
      <c r="E37" s="58" t="s">
        <v>38</v>
      </c>
      <c r="F37" s="58" t="s">
        <v>38</v>
      </c>
      <c r="G37" s="58" t="s">
        <v>38</v>
      </c>
      <c r="H37" s="61"/>
      <c r="I37" s="61"/>
    </row>
    <row r="38" spans="1:9" x14ac:dyDescent="0.25">
      <c r="A38" s="57" t="s">
        <v>62</v>
      </c>
      <c r="B38" s="57" t="s">
        <v>63</v>
      </c>
      <c r="C38" s="58"/>
      <c r="D38" s="58" t="s">
        <v>38</v>
      </c>
      <c r="E38" s="58" t="s">
        <v>38</v>
      </c>
      <c r="F38" s="58" t="s">
        <v>38</v>
      </c>
      <c r="G38" s="58" t="s">
        <v>38</v>
      </c>
      <c r="H38" s="61"/>
      <c r="I38" s="61"/>
    </row>
    <row r="39" spans="1:9" x14ac:dyDescent="0.25">
      <c r="A39" s="57" t="s">
        <v>63</v>
      </c>
      <c r="B39" s="57" t="s">
        <v>64</v>
      </c>
      <c r="C39" s="58"/>
      <c r="D39" s="58" t="s">
        <v>38</v>
      </c>
      <c r="E39" s="58" t="s">
        <v>38</v>
      </c>
      <c r="F39" s="58" t="s">
        <v>38</v>
      </c>
      <c r="G39" s="58"/>
      <c r="H39" s="61"/>
      <c r="I39" s="61"/>
    </row>
    <row r="40" spans="1:9" x14ac:dyDescent="0.25">
      <c r="A40" s="57" t="s">
        <v>64</v>
      </c>
      <c r="B40" s="57" t="s">
        <v>65</v>
      </c>
      <c r="C40" s="58"/>
      <c r="D40" s="58" t="s">
        <v>38</v>
      </c>
      <c r="E40" s="58"/>
      <c r="F40" s="58" t="s">
        <v>38</v>
      </c>
      <c r="G40" s="58"/>
      <c r="H40" s="61"/>
      <c r="I40" s="61"/>
    </row>
    <row r="41" spans="1:9" x14ac:dyDescent="0.25">
      <c r="A41" s="57" t="s">
        <v>65</v>
      </c>
      <c r="B41" s="57" t="s">
        <v>66</v>
      </c>
      <c r="C41" s="58"/>
      <c r="D41" s="58" t="s">
        <v>38</v>
      </c>
      <c r="E41" s="61"/>
      <c r="F41" s="58" t="s">
        <v>38</v>
      </c>
      <c r="G41" s="58"/>
      <c r="H41" s="61"/>
      <c r="I41" s="61"/>
    </row>
    <row r="42" spans="1:9" x14ac:dyDescent="0.25">
      <c r="A42" s="57" t="s">
        <v>66</v>
      </c>
      <c r="B42" s="57" t="s">
        <v>67</v>
      </c>
      <c r="C42" s="58"/>
      <c r="D42" s="58" t="s">
        <v>38</v>
      </c>
      <c r="E42" s="61"/>
      <c r="F42" s="58" t="s">
        <v>38</v>
      </c>
      <c r="G42" s="58"/>
      <c r="H42" s="61"/>
      <c r="I42" s="61"/>
    </row>
    <row r="43" spans="1:9" x14ac:dyDescent="0.25">
      <c r="A43" s="57" t="s">
        <v>67</v>
      </c>
      <c r="B43" s="57" t="s">
        <v>68</v>
      </c>
      <c r="C43" s="58"/>
      <c r="D43" s="58" t="s">
        <v>38</v>
      </c>
      <c r="E43" s="61"/>
      <c r="F43" s="58" t="s">
        <v>38</v>
      </c>
      <c r="G43" s="58"/>
      <c r="H43" s="61"/>
      <c r="I43" s="61"/>
    </row>
    <row r="44" spans="1:9" x14ac:dyDescent="0.25">
      <c r="A44" s="57" t="s">
        <v>68</v>
      </c>
      <c r="B44" s="57" t="s">
        <v>69</v>
      </c>
      <c r="C44" s="58"/>
      <c r="D44" s="61"/>
      <c r="E44" s="58"/>
      <c r="F44" s="62"/>
      <c r="G44" s="61"/>
      <c r="H44" s="61"/>
      <c r="I44" s="61"/>
    </row>
    <row r="45" spans="1:9" x14ac:dyDescent="0.25">
      <c r="A45" s="57" t="s">
        <v>69</v>
      </c>
      <c r="B45" s="57" t="s">
        <v>70</v>
      </c>
      <c r="C45" s="58"/>
      <c r="D45" s="61"/>
      <c r="E45" s="58"/>
      <c r="F45" s="62"/>
      <c r="G45" s="61"/>
      <c r="H45" s="61"/>
      <c r="I45" s="61"/>
    </row>
    <row r="46" spans="1:9" x14ac:dyDescent="0.25">
      <c r="A46" s="57" t="s">
        <v>70</v>
      </c>
      <c r="B46" s="57" t="s">
        <v>71</v>
      </c>
      <c r="C46" s="58"/>
      <c r="D46" s="61"/>
      <c r="E46" s="58"/>
      <c r="F46" s="62"/>
      <c r="G46" s="61"/>
      <c r="H46" s="61"/>
      <c r="I46" s="61"/>
    </row>
    <row r="47" spans="1:9" x14ac:dyDescent="0.25">
      <c r="A47" s="57" t="s">
        <v>71</v>
      </c>
      <c r="B47" s="57" t="s">
        <v>72</v>
      </c>
      <c r="C47" s="58"/>
      <c r="D47" s="61"/>
      <c r="E47" s="61"/>
      <c r="F47" s="62"/>
      <c r="G47" s="61"/>
      <c r="H47" s="61"/>
      <c r="I47" s="61"/>
    </row>
    <row r="48" spans="1:9" x14ac:dyDescent="0.25">
      <c r="A48" s="57" t="s">
        <v>72</v>
      </c>
      <c r="B48" s="57" t="s">
        <v>73</v>
      </c>
      <c r="C48" s="58"/>
      <c r="D48" s="61"/>
      <c r="E48" s="61"/>
      <c r="F48" s="62"/>
      <c r="G48" s="61"/>
      <c r="H48" s="61"/>
      <c r="I48" s="61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</sheetData>
  <sheetProtection algorithmName="SHA-512" hashValue="L0Ysh6kowxrn5H4L7hQHK5ioHA1dNkyoL7Cps5L/OfhGeSugTq85b5MXjhmp7KFtv2bKYDsMmnSd5uJA8HAX2A==" saltValue="Yum+F4EUdcSpOdj8XjjIJA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5"/>
  <sheetViews>
    <sheetView showGridLines="0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48.28515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17" t="s">
        <v>83</v>
      </c>
      <c r="D6" s="18" t="s">
        <v>84</v>
      </c>
      <c r="E6" s="19" t="s">
        <v>85</v>
      </c>
      <c r="F6" s="19" t="s">
        <v>86</v>
      </c>
      <c r="G6" s="20">
        <f>SUM(G7:G78)</f>
        <v>2.999999999999992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SUM(L7:L78)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SUM(Q7:Q78)</f>
        <v>2.999999999999992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SUM(V7:V78)</f>
        <v>2.999999999999992</v>
      </c>
      <c r="W6" s="24">
        <f>SUM(W7:W78)</f>
        <v>8.9999999999999982</v>
      </c>
    </row>
    <row r="7" spans="1:23" x14ac:dyDescent="0.25">
      <c r="A7" s="80">
        <v>1</v>
      </c>
      <c r="B7" s="80" t="str">
        <f>Cronograma!B10</f>
        <v xml:space="preserve">Conhecimentos Gerais </v>
      </c>
      <c r="C7" s="82" t="s">
        <v>103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45" x14ac:dyDescent="0.25">
      <c r="A8" s="81">
        <v>2</v>
      </c>
      <c r="B8" s="81" t="str">
        <f>Cronograma!B11</f>
        <v>Noções de Direito Constitucional</v>
      </c>
      <c r="C8" s="83" t="s">
        <v>104</v>
      </c>
      <c r="D8" s="64">
        <v>43250</v>
      </c>
      <c r="E8" s="65">
        <v>0.29166666666666669</v>
      </c>
      <c r="F8" s="65">
        <v>0.33333333333333331</v>
      </c>
      <c r="G8" s="66">
        <f t="shared" ref="G8:G71" si="1">F8-E8</f>
        <v>4.166666666666663E-2</v>
      </c>
      <c r="H8" s="67">
        <f t="shared" ref="H8:H71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71" si="3">IF(I8="sim",K8-J8,0)</f>
        <v>0</v>
      </c>
      <c r="M8" s="69">
        <f t="shared" ref="M8:M71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71" si="5">IF(N8="sim",P8-O8,0)</f>
        <v>4.166666666666663E-2</v>
      </c>
      <c r="R8" s="72">
        <f t="shared" ref="R8:R71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71" si="7">IF(S8="sim",U8-T8,0)</f>
        <v>4.166666666666663E-2</v>
      </c>
      <c r="W8" s="73">
        <f t="shared" ref="W8:W71" si="8">G8+L8+Q8+V8</f>
        <v>0.12499999999999989</v>
      </c>
    </row>
    <row r="9" spans="1:23" x14ac:dyDescent="0.25">
      <c r="A9" s="81">
        <v>3</v>
      </c>
      <c r="B9" s="81" t="str">
        <f>Cronograma!B12</f>
        <v>Noções de Direito Administrativo</v>
      </c>
      <c r="C9" s="83" t="s">
        <v>105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1">
        <v>4</v>
      </c>
      <c r="B10" s="81" t="str">
        <f>Cronograma!B13</f>
        <v xml:space="preserve">Noções de Direito Eleitoral </v>
      </c>
      <c r="C10" s="83" t="s">
        <v>106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1">
        <v>5</v>
      </c>
      <c r="B11" s="81" t="str">
        <f>Cronograma!B14</f>
        <v>Noções de Administração Pública</v>
      </c>
      <c r="C11" s="83" t="s">
        <v>107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75" x14ac:dyDescent="0.25">
      <c r="A12" s="81">
        <v>6</v>
      </c>
      <c r="B12" s="81" t="str">
        <f>Cronograma!B15</f>
        <v>Noções de Administração Financeira e Orçamentária</v>
      </c>
      <c r="C12" s="83" t="s">
        <v>108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77"/>
      <c r="B13" s="77"/>
      <c r="C13" s="83" t="s">
        <v>109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77"/>
      <c r="B14" s="77"/>
      <c r="C14" s="83" t="s">
        <v>110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7"/>
      <c r="B15" s="77"/>
      <c r="C15" s="83" t="s">
        <v>111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7"/>
      <c r="B16" s="77"/>
      <c r="C16" s="83" t="s">
        <v>112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75"/>
      <c r="B17" s="75"/>
      <c r="C17" s="83" t="s">
        <v>113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75"/>
      <c r="B18" s="75"/>
      <c r="C18" s="83" t="s">
        <v>114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75"/>
      <c r="B19" s="75"/>
      <c r="C19" s="83" t="s">
        <v>115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x14ac:dyDescent="0.25">
      <c r="A20" s="75"/>
      <c r="B20" s="75"/>
      <c r="C20" s="83"/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89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90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90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x14ac:dyDescent="0.25">
      <c r="A21" s="75"/>
      <c r="B21" s="75"/>
      <c r="C21" s="82" t="s">
        <v>116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89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90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90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ht="30" x14ac:dyDescent="0.25">
      <c r="A22" s="75"/>
      <c r="B22" s="75"/>
      <c r="C22" s="83" t="s">
        <v>117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89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90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90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ht="45" x14ac:dyDescent="0.25">
      <c r="A23" s="75"/>
      <c r="B23" s="75"/>
      <c r="C23" s="83" t="s">
        <v>118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89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90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90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ht="45" x14ac:dyDescent="0.25">
      <c r="A24" s="75"/>
      <c r="B24" s="75"/>
      <c r="C24" s="83" t="s">
        <v>119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89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90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90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ht="45" x14ac:dyDescent="0.25">
      <c r="A25" s="75"/>
      <c r="B25" s="75"/>
      <c r="C25" s="83" t="s">
        <v>120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89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90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90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x14ac:dyDescent="0.25">
      <c r="A26" s="75"/>
      <c r="B26" s="75"/>
      <c r="C26" s="83" t="s">
        <v>121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89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90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90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x14ac:dyDescent="0.25">
      <c r="A27" s="75"/>
      <c r="B27" s="75"/>
      <c r="C27" s="83" t="s">
        <v>122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89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90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90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x14ac:dyDescent="0.25">
      <c r="A28" s="75"/>
      <c r="B28" s="75"/>
      <c r="C28" s="83" t="s">
        <v>123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89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90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90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x14ac:dyDescent="0.25">
      <c r="A29" s="75"/>
      <c r="B29" s="75"/>
      <c r="C29" s="83" t="s">
        <v>124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89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90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90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ht="45" x14ac:dyDescent="0.25">
      <c r="A30" s="75"/>
      <c r="B30" s="75"/>
      <c r="C30" s="83" t="s">
        <v>125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89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90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90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x14ac:dyDescent="0.25">
      <c r="A31" s="75"/>
      <c r="B31" s="75"/>
      <c r="C31" s="83" t="s">
        <v>126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89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90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90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x14ac:dyDescent="0.25">
      <c r="A32" s="75"/>
      <c r="B32" s="75"/>
      <c r="C32" s="83" t="s">
        <v>127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89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90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90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x14ac:dyDescent="0.25">
      <c r="A33" s="75"/>
      <c r="B33" s="75"/>
      <c r="C33" s="83"/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89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90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90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ht="30" x14ac:dyDescent="0.25">
      <c r="A34" s="75"/>
      <c r="B34" s="75"/>
      <c r="C34" s="82" t="s">
        <v>128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89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90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90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ht="45" x14ac:dyDescent="0.25">
      <c r="A35" s="75"/>
      <c r="B35" s="75"/>
      <c r="C35" s="83" t="s">
        <v>129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89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90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90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</row>
    <row r="36" spans="1:23" ht="45" x14ac:dyDescent="0.25">
      <c r="A36" s="75"/>
      <c r="B36" s="75"/>
      <c r="C36" s="83" t="s">
        <v>130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89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90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90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</row>
    <row r="37" spans="1:23" ht="30" x14ac:dyDescent="0.25">
      <c r="A37" s="75"/>
      <c r="B37" s="75"/>
      <c r="C37" s="83" t="s">
        <v>131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67">
        <f t="shared" si="2"/>
        <v>43280</v>
      </c>
      <c r="I37" s="67" t="s">
        <v>89</v>
      </c>
      <c r="J37" s="68">
        <v>0.29166666666666669</v>
      </c>
      <c r="K37" s="68">
        <v>0.33333333333333331</v>
      </c>
      <c r="L37" s="66">
        <f t="shared" si="3"/>
        <v>0</v>
      </c>
      <c r="M37" s="69">
        <f t="shared" si="4"/>
        <v>43286</v>
      </c>
      <c r="N37" s="70" t="s">
        <v>90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67" t="s">
        <v>90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</row>
    <row r="38" spans="1:23" x14ac:dyDescent="0.25">
      <c r="A38" s="75"/>
      <c r="B38" s="75"/>
      <c r="C38" s="83" t="s">
        <v>132</v>
      </c>
      <c r="D38" s="64">
        <v>43280</v>
      </c>
      <c r="E38" s="65">
        <v>0.29166666666666669</v>
      </c>
      <c r="F38" s="65">
        <v>0.33333333333333331</v>
      </c>
      <c r="G38" s="66">
        <f t="shared" si="1"/>
        <v>4.166666666666663E-2</v>
      </c>
      <c r="H38" s="67">
        <f t="shared" si="2"/>
        <v>43281</v>
      </c>
      <c r="I38" s="67" t="s">
        <v>89</v>
      </c>
      <c r="J38" s="68">
        <v>0.29166666666666669</v>
      </c>
      <c r="K38" s="68">
        <v>0.33333333333333331</v>
      </c>
      <c r="L38" s="66">
        <f t="shared" si="3"/>
        <v>0</v>
      </c>
      <c r="M38" s="69">
        <f t="shared" si="4"/>
        <v>43287</v>
      </c>
      <c r="N38" s="70" t="s">
        <v>90</v>
      </c>
      <c r="O38" s="71">
        <v>0.29166666666666669</v>
      </c>
      <c r="P38" s="71">
        <v>0.33333333333333331</v>
      </c>
      <c r="Q38" s="66">
        <f t="shared" si="5"/>
        <v>4.166666666666663E-2</v>
      </c>
      <c r="R38" s="72">
        <f t="shared" si="6"/>
        <v>43295</v>
      </c>
      <c r="S38" s="67" t="s">
        <v>90</v>
      </c>
      <c r="T38" s="65">
        <v>0.29166666666666669</v>
      </c>
      <c r="U38" s="65">
        <v>0.33333333333333331</v>
      </c>
      <c r="V38" s="66">
        <f t="shared" si="7"/>
        <v>4.166666666666663E-2</v>
      </c>
      <c r="W38" s="73">
        <f t="shared" si="8"/>
        <v>0.12499999999999989</v>
      </c>
    </row>
    <row r="39" spans="1:23" x14ac:dyDescent="0.25">
      <c r="A39" s="75"/>
      <c r="B39" s="75"/>
      <c r="C39" s="83" t="s">
        <v>133</v>
      </c>
      <c r="D39" s="64">
        <v>43281</v>
      </c>
      <c r="E39" s="65">
        <v>0.29166666666666669</v>
      </c>
      <c r="F39" s="65">
        <v>0.33333333333333331</v>
      </c>
      <c r="G39" s="66">
        <f t="shared" si="1"/>
        <v>4.166666666666663E-2</v>
      </c>
      <c r="H39" s="67">
        <f t="shared" si="2"/>
        <v>43282</v>
      </c>
      <c r="I39" s="67" t="s">
        <v>89</v>
      </c>
      <c r="J39" s="68">
        <v>0.29166666666666669</v>
      </c>
      <c r="K39" s="68">
        <v>0.33333333333333331</v>
      </c>
      <c r="L39" s="66">
        <f t="shared" si="3"/>
        <v>0</v>
      </c>
      <c r="M39" s="69">
        <f t="shared" si="4"/>
        <v>43288</v>
      </c>
      <c r="N39" s="70" t="s">
        <v>90</v>
      </c>
      <c r="O39" s="71">
        <v>0.29166666666666669</v>
      </c>
      <c r="P39" s="71">
        <v>0.33333333333333331</v>
      </c>
      <c r="Q39" s="66">
        <f t="shared" si="5"/>
        <v>4.166666666666663E-2</v>
      </c>
      <c r="R39" s="72">
        <f t="shared" si="6"/>
        <v>43296</v>
      </c>
      <c r="S39" s="67" t="s">
        <v>90</v>
      </c>
      <c r="T39" s="65">
        <v>0.29166666666666669</v>
      </c>
      <c r="U39" s="65">
        <v>0.33333333333333331</v>
      </c>
      <c r="V39" s="66">
        <f t="shared" si="7"/>
        <v>4.166666666666663E-2</v>
      </c>
      <c r="W39" s="73">
        <f t="shared" si="8"/>
        <v>0.12499999999999989</v>
      </c>
    </row>
    <row r="40" spans="1:23" x14ac:dyDescent="0.25">
      <c r="A40" s="75"/>
      <c r="B40" s="75"/>
      <c r="C40" s="83" t="s">
        <v>134</v>
      </c>
      <c r="D40" s="64">
        <v>43282</v>
      </c>
      <c r="E40" s="65">
        <v>0.29166666666666669</v>
      </c>
      <c r="F40" s="65">
        <v>0.33333333333333331</v>
      </c>
      <c r="G40" s="66">
        <f t="shared" si="1"/>
        <v>4.166666666666663E-2</v>
      </c>
      <c r="H40" s="67">
        <f t="shared" si="2"/>
        <v>43283</v>
      </c>
      <c r="I40" s="67" t="s">
        <v>89</v>
      </c>
      <c r="J40" s="68">
        <v>0.29166666666666669</v>
      </c>
      <c r="K40" s="68">
        <v>0.33333333333333331</v>
      </c>
      <c r="L40" s="66">
        <f t="shared" si="3"/>
        <v>0</v>
      </c>
      <c r="M40" s="69">
        <f t="shared" si="4"/>
        <v>43289</v>
      </c>
      <c r="N40" s="70" t="s">
        <v>90</v>
      </c>
      <c r="O40" s="71">
        <v>0.29166666666666669</v>
      </c>
      <c r="P40" s="71">
        <v>0.33333333333333331</v>
      </c>
      <c r="Q40" s="66">
        <f t="shared" si="5"/>
        <v>4.166666666666663E-2</v>
      </c>
      <c r="R40" s="72">
        <f t="shared" si="6"/>
        <v>43297</v>
      </c>
      <c r="S40" s="67" t="s">
        <v>90</v>
      </c>
      <c r="T40" s="65">
        <v>0.29166666666666669</v>
      </c>
      <c r="U40" s="65">
        <v>0.33333333333333331</v>
      </c>
      <c r="V40" s="66">
        <f t="shared" si="7"/>
        <v>4.166666666666663E-2</v>
      </c>
      <c r="W40" s="73">
        <f t="shared" si="8"/>
        <v>0.12499999999999989</v>
      </c>
    </row>
    <row r="41" spans="1:23" ht="30" x14ac:dyDescent="0.25">
      <c r="A41" s="75"/>
      <c r="B41" s="75"/>
      <c r="C41" s="83" t="s">
        <v>135</v>
      </c>
      <c r="D41" s="64">
        <v>43283</v>
      </c>
      <c r="E41" s="65">
        <v>0.29166666666666669</v>
      </c>
      <c r="F41" s="65">
        <v>0.33333333333333331</v>
      </c>
      <c r="G41" s="66">
        <f t="shared" si="1"/>
        <v>4.166666666666663E-2</v>
      </c>
      <c r="H41" s="67">
        <f t="shared" si="2"/>
        <v>43284</v>
      </c>
      <c r="I41" s="67" t="s">
        <v>89</v>
      </c>
      <c r="J41" s="68">
        <v>0.29166666666666669</v>
      </c>
      <c r="K41" s="68">
        <v>0.33333333333333331</v>
      </c>
      <c r="L41" s="66">
        <f t="shared" si="3"/>
        <v>0</v>
      </c>
      <c r="M41" s="69">
        <f t="shared" si="4"/>
        <v>43290</v>
      </c>
      <c r="N41" s="70" t="s">
        <v>90</v>
      </c>
      <c r="O41" s="71">
        <v>0.29166666666666669</v>
      </c>
      <c r="P41" s="71">
        <v>0.33333333333333331</v>
      </c>
      <c r="Q41" s="66">
        <f t="shared" si="5"/>
        <v>4.166666666666663E-2</v>
      </c>
      <c r="R41" s="72">
        <f t="shared" si="6"/>
        <v>43298</v>
      </c>
      <c r="S41" s="67" t="s">
        <v>90</v>
      </c>
      <c r="T41" s="65">
        <v>0.29166666666666669</v>
      </c>
      <c r="U41" s="65">
        <v>0.33333333333333331</v>
      </c>
      <c r="V41" s="66">
        <f t="shared" si="7"/>
        <v>4.166666666666663E-2</v>
      </c>
      <c r="W41" s="73">
        <f t="shared" si="8"/>
        <v>0.12499999999999989</v>
      </c>
    </row>
    <row r="42" spans="1:23" x14ac:dyDescent="0.25">
      <c r="A42" s="75"/>
      <c r="B42" s="75"/>
      <c r="C42" s="83" t="s">
        <v>136</v>
      </c>
      <c r="D42" s="64">
        <v>43284</v>
      </c>
      <c r="E42" s="65">
        <v>0.29166666666666669</v>
      </c>
      <c r="F42" s="65">
        <v>0.33333333333333331</v>
      </c>
      <c r="G42" s="66">
        <f t="shared" si="1"/>
        <v>4.166666666666663E-2</v>
      </c>
      <c r="H42" s="67">
        <f t="shared" si="2"/>
        <v>43285</v>
      </c>
      <c r="I42" s="67" t="s">
        <v>89</v>
      </c>
      <c r="J42" s="68">
        <v>0.29166666666666669</v>
      </c>
      <c r="K42" s="68">
        <v>0.33333333333333331</v>
      </c>
      <c r="L42" s="66">
        <f t="shared" si="3"/>
        <v>0</v>
      </c>
      <c r="M42" s="69">
        <f t="shared" si="4"/>
        <v>43291</v>
      </c>
      <c r="N42" s="70" t="s">
        <v>90</v>
      </c>
      <c r="O42" s="71">
        <v>0.29166666666666669</v>
      </c>
      <c r="P42" s="71">
        <v>0.33333333333333331</v>
      </c>
      <c r="Q42" s="66">
        <f t="shared" si="5"/>
        <v>4.166666666666663E-2</v>
      </c>
      <c r="R42" s="72">
        <f t="shared" si="6"/>
        <v>43299</v>
      </c>
      <c r="S42" s="67" t="s">
        <v>90</v>
      </c>
      <c r="T42" s="65">
        <v>0.29166666666666669</v>
      </c>
      <c r="U42" s="65">
        <v>0.33333333333333331</v>
      </c>
      <c r="V42" s="66">
        <f t="shared" si="7"/>
        <v>4.166666666666663E-2</v>
      </c>
      <c r="W42" s="73">
        <f t="shared" si="8"/>
        <v>0.12499999999999989</v>
      </c>
    </row>
    <row r="43" spans="1:23" ht="45" x14ac:dyDescent="0.25">
      <c r="A43" s="75"/>
      <c r="B43" s="75"/>
      <c r="C43" s="83" t="s">
        <v>137</v>
      </c>
      <c r="D43" s="64">
        <v>43285</v>
      </c>
      <c r="E43" s="65">
        <v>0.29166666666666669</v>
      </c>
      <c r="F43" s="65">
        <v>0.33333333333333331</v>
      </c>
      <c r="G43" s="66">
        <f t="shared" si="1"/>
        <v>4.166666666666663E-2</v>
      </c>
      <c r="H43" s="67">
        <f t="shared" si="2"/>
        <v>43286</v>
      </c>
      <c r="I43" s="67" t="s">
        <v>89</v>
      </c>
      <c r="J43" s="68">
        <v>0.29166666666666669</v>
      </c>
      <c r="K43" s="68">
        <v>0.33333333333333331</v>
      </c>
      <c r="L43" s="66">
        <f t="shared" si="3"/>
        <v>0</v>
      </c>
      <c r="M43" s="69">
        <f t="shared" si="4"/>
        <v>43292</v>
      </c>
      <c r="N43" s="70" t="s">
        <v>90</v>
      </c>
      <c r="O43" s="71">
        <v>0.29166666666666669</v>
      </c>
      <c r="P43" s="71">
        <v>0.33333333333333331</v>
      </c>
      <c r="Q43" s="66">
        <f t="shared" si="5"/>
        <v>4.166666666666663E-2</v>
      </c>
      <c r="R43" s="72">
        <f t="shared" si="6"/>
        <v>43300</v>
      </c>
      <c r="S43" s="67" t="s">
        <v>90</v>
      </c>
      <c r="T43" s="65">
        <v>0.29166666666666669</v>
      </c>
      <c r="U43" s="65">
        <v>0.33333333333333331</v>
      </c>
      <c r="V43" s="66">
        <f t="shared" si="7"/>
        <v>4.166666666666663E-2</v>
      </c>
      <c r="W43" s="73">
        <f t="shared" si="8"/>
        <v>0.12499999999999989</v>
      </c>
    </row>
    <row r="44" spans="1:23" x14ac:dyDescent="0.25">
      <c r="A44" s="75"/>
      <c r="B44" s="75"/>
      <c r="C44" s="83"/>
      <c r="D44" s="64">
        <v>43286</v>
      </c>
      <c r="E44" s="65">
        <v>0.29166666666666669</v>
      </c>
      <c r="F44" s="65">
        <v>0.33333333333333331</v>
      </c>
      <c r="G44" s="66">
        <f t="shared" si="1"/>
        <v>4.166666666666663E-2</v>
      </c>
      <c r="H44" s="67">
        <f t="shared" si="2"/>
        <v>43287</v>
      </c>
      <c r="I44" s="67" t="s">
        <v>89</v>
      </c>
      <c r="J44" s="68">
        <v>0.29166666666666669</v>
      </c>
      <c r="K44" s="68">
        <v>0.33333333333333331</v>
      </c>
      <c r="L44" s="66">
        <f t="shared" si="3"/>
        <v>0</v>
      </c>
      <c r="M44" s="69">
        <f t="shared" si="4"/>
        <v>43293</v>
      </c>
      <c r="N44" s="70" t="s">
        <v>90</v>
      </c>
      <c r="O44" s="71">
        <v>0.29166666666666669</v>
      </c>
      <c r="P44" s="71">
        <v>0.33333333333333331</v>
      </c>
      <c r="Q44" s="66">
        <f t="shared" si="5"/>
        <v>4.166666666666663E-2</v>
      </c>
      <c r="R44" s="72">
        <f t="shared" si="6"/>
        <v>43301</v>
      </c>
      <c r="S44" s="67" t="s">
        <v>90</v>
      </c>
      <c r="T44" s="65">
        <v>0.29166666666666669</v>
      </c>
      <c r="U44" s="65">
        <v>0.33333333333333331</v>
      </c>
      <c r="V44" s="66">
        <f t="shared" si="7"/>
        <v>4.166666666666663E-2</v>
      </c>
      <c r="W44" s="73">
        <f t="shared" si="8"/>
        <v>0.12499999999999989</v>
      </c>
    </row>
    <row r="45" spans="1:23" x14ac:dyDescent="0.25">
      <c r="A45" s="75"/>
      <c r="B45" s="75"/>
      <c r="C45" s="82" t="s">
        <v>138</v>
      </c>
      <c r="D45" s="64">
        <v>43287</v>
      </c>
      <c r="E45" s="65">
        <v>0.29166666666666669</v>
      </c>
      <c r="F45" s="65">
        <v>0.33333333333333331</v>
      </c>
      <c r="G45" s="66">
        <f t="shared" si="1"/>
        <v>4.166666666666663E-2</v>
      </c>
      <c r="H45" s="67">
        <f t="shared" si="2"/>
        <v>43288</v>
      </c>
      <c r="I45" s="67" t="s">
        <v>89</v>
      </c>
      <c r="J45" s="68">
        <v>0.29166666666666669</v>
      </c>
      <c r="K45" s="68">
        <v>0.33333333333333331</v>
      </c>
      <c r="L45" s="66">
        <f t="shared" si="3"/>
        <v>0</v>
      </c>
      <c r="M45" s="69">
        <f t="shared" si="4"/>
        <v>43294</v>
      </c>
      <c r="N45" s="70" t="s">
        <v>90</v>
      </c>
      <c r="O45" s="71">
        <v>0.29166666666666669</v>
      </c>
      <c r="P45" s="71">
        <v>0.33333333333333331</v>
      </c>
      <c r="Q45" s="66">
        <f t="shared" si="5"/>
        <v>4.166666666666663E-2</v>
      </c>
      <c r="R45" s="72">
        <f t="shared" si="6"/>
        <v>43302</v>
      </c>
      <c r="S45" s="67" t="s">
        <v>90</v>
      </c>
      <c r="T45" s="65">
        <v>0.29166666666666669</v>
      </c>
      <c r="U45" s="65">
        <v>0.33333333333333331</v>
      </c>
      <c r="V45" s="66">
        <f t="shared" si="7"/>
        <v>4.166666666666663E-2</v>
      </c>
      <c r="W45" s="73">
        <f t="shared" si="8"/>
        <v>0.12499999999999989</v>
      </c>
    </row>
    <row r="46" spans="1:23" ht="45" x14ac:dyDescent="0.25">
      <c r="A46" s="75"/>
      <c r="B46" s="75"/>
      <c r="C46" s="83" t="s">
        <v>139</v>
      </c>
      <c r="D46" s="64">
        <v>43288</v>
      </c>
      <c r="E46" s="65">
        <v>0.29166666666666669</v>
      </c>
      <c r="F46" s="65">
        <v>0.33333333333333331</v>
      </c>
      <c r="G46" s="66">
        <f t="shared" si="1"/>
        <v>4.166666666666663E-2</v>
      </c>
      <c r="H46" s="67">
        <f t="shared" si="2"/>
        <v>43289</v>
      </c>
      <c r="I46" s="67" t="s">
        <v>89</v>
      </c>
      <c r="J46" s="68">
        <v>0.29166666666666669</v>
      </c>
      <c r="K46" s="68">
        <v>0.33333333333333331</v>
      </c>
      <c r="L46" s="66">
        <f t="shared" si="3"/>
        <v>0</v>
      </c>
      <c r="M46" s="69">
        <f t="shared" si="4"/>
        <v>43295</v>
      </c>
      <c r="N46" s="70" t="s">
        <v>90</v>
      </c>
      <c r="O46" s="71">
        <v>0.29166666666666669</v>
      </c>
      <c r="P46" s="71">
        <v>0.33333333333333331</v>
      </c>
      <c r="Q46" s="66">
        <f t="shared" si="5"/>
        <v>4.166666666666663E-2</v>
      </c>
      <c r="R46" s="72">
        <f t="shared" si="6"/>
        <v>43303</v>
      </c>
      <c r="S46" s="67" t="s">
        <v>90</v>
      </c>
      <c r="T46" s="65">
        <v>0.29166666666666669</v>
      </c>
      <c r="U46" s="65">
        <v>0.33333333333333331</v>
      </c>
      <c r="V46" s="66">
        <f t="shared" si="7"/>
        <v>4.166666666666663E-2</v>
      </c>
      <c r="W46" s="73">
        <f t="shared" si="8"/>
        <v>0.12499999999999989</v>
      </c>
    </row>
    <row r="47" spans="1:23" x14ac:dyDescent="0.25">
      <c r="A47" s="75"/>
      <c r="B47" s="75"/>
      <c r="C47" s="83"/>
      <c r="D47" s="64">
        <v>43289</v>
      </c>
      <c r="E47" s="65">
        <v>0.29166666666666669</v>
      </c>
      <c r="F47" s="65">
        <v>0.33333333333333331</v>
      </c>
      <c r="G47" s="66">
        <f t="shared" si="1"/>
        <v>4.166666666666663E-2</v>
      </c>
      <c r="H47" s="67">
        <f t="shared" si="2"/>
        <v>43290</v>
      </c>
      <c r="I47" s="67" t="s">
        <v>89</v>
      </c>
      <c r="J47" s="68">
        <v>0.29166666666666669</v>
      </c>
      <c r="K47" s="68">
        <v>0.33333333333333331</v>
      </c>
      <c r="L47" s="66">
        <f t="shared" si="3"/>
        <v>0</v>
      </c>
      <c r="M47" s="69">
        <f t="shared" si="4"/>
        <v>43296</v>
      </c>
      <c r="N47" s="70" t="s">
        <v>90</v>
      </c>
      <c r="O47" s="71">
        <v>0.29166666666666669</v>
      </c>
      <c r="P47" s="71">
        <v>0.33333333333333331</v>
      </c>
      <c r="Q47" s="66">
        <f t="shared" si="5"/>
        <v>4.166666666666663E-2</v>
      </c>
      <c r="R47" s="72">
        <f t="shared" si="6"/>
        <v>43304</v>
      </c>
      <c r="S47" s="67" t="s">
        <v>90</v>
      </c>
      <c r="T47" s="65">
        <v>0.29166666666666669</v>
      </c>
      <c r="U47" s="65">
        <v>0.33333333333333331</v>
      </c>
      <c r="V47" s="66">
        <f t="shared" si="7"/>
        <v>4.166666666666663E-2</v>
      </c>
      <c r="W47" s="73">
        <f t="shared" si="8"/>
        <v>0.12499999999999989</v>
      </c>
    </row>
    <row r="48" spans="1:23" x14ac:dyDescent="0.25">
      <c r="A48" s="75"/>
      <c r="B48" s="75"/>
      <c r="C48" s="82" t="s">
        <v>140</v>
      </c>
      <c r="D48" s="64">
        <v>43290</v>
      </c>
      <c r="E48" s="65">
        <v>0.29166666666666669</v>
      </c>
      <c r="F48" s="65">
        <v>0.33333333333333331</v>
      </c>
      <c r="G48" s="66">
        <f t="shared" si="1"/>
        <v>4.166666666666663E-2</v>
      </c>
      <c r="H48" s="67">
        <f t="shared" si="2"/>
        <v>43291</v>
      </c>
      <c r="I48" s="67" t="s">
        <v>89</v>
      </c>
      <c r="J48" s="68">
        <v>0.29166666666666669</v>
      </c>
      <c r="K48" s="68">
        <v>0.33333333333333331</v>
      </c>
      <c r="L48" s="66">
        <f t="shared" si="3"/>
        <v>0</v>
      </c>
      <c r="M48" s="69">
        <f t="shared" si="4"/>
        <v>43297</v>
      </c>
      <c r="N48" s="70" t="s">
        <v>90</v>
      </c>
      <c r="O48" s="71">
        <v>0.29166666666666669</v>
      </c>
      <c r="P48" s="71">
        <v>0.33333333333333331</v>
      </c>
      <c r="Q48" s="66">
        <f t="shared" si="5"/>
        <v>4.166666666666663E-2</v>
      </c>
      <c r="R48" s="72">
        <f t="shared" si="6"/>
        <v>43305</v>
      </c>
      <c r="S48" s="67" t="s">
        <v>90</v>
      </c>
      <c r="T48" s="65">
        <v>0.29166666666666669</v>
      </c>
      <c r="U48" s="65">
        <v>0.33333333333333331</v>
      </c>
      <c r="V48" s="66">
        <f t="shared" si="7"/>
        <v>4.166666666666663E-2</v>
      </c>
      <c r="W48" s="73">
        <f t="shared" si="8"/>
        <v>0.12499999999999989</v>
      </c>
    </row>
    <row r="49" spans="1:23" ht="75" x14ac:dyDescent="0.25">
      <c r="A49" s="75"/>
      <c r="B49" s="75"/>
      <c r="C49" s="83" t="s">
        <v>141</v>
      </c>
      <c r="D49" s="64">
        <v>43291</v>
      </c>
      <c r="E49" s="65">
        <v>0.29166666666666669</v>
      </c>
      <c r="F49" s="65">
        <v>0.33333333333333331</v>
      </c>
      <c r="G49" s="66">
        <f t="shared" si="1"/>
        <v>4.166666666666663E-2</v>
      </c>
      <c r="H49" s="67">
        <f t="shared" si="2"/>
        <v>43292</v>
      </c>
      <c r="I49" s="67" t="s">
        <v>89</v>
      </c>
      <c r="J49" s="68">
        <v>0.29166666666666669</v>
      </c>
      <c r="K49" s="68">
        <v>0.33333333333333331</v>
      </c>
      <c r="L49" s="66">
        <f t="shared" si="3"/>
        <v>0</v>
      </c>
      <c r="M49" s="69">
        <f t="shared" si="4"/>
        <v>43298</v>
      </c>
      <c r="N49" s="70" t="s">
        <v>90</v>
      </c>
      <c r="O49" s="71">
        <v>0.29166666666666669</v>
      </c>
      <c r="P49" s="71">
        <v>0.33333333333333331</v>
      </c>
      <c r="Q49" s="66">
        <f t="shared" si="5"/>
        <v>4.166666666666663E-2</v>
      </c>
      <c r="R49" s="72">
        <f t="shared" si="6"/>
        <v>43306</v>
      </c>
      <c r="S49" s="67" t="s">
        <v>90</v>
      </c>
      <c r="T49" s="65">
        <v>0.29166666666666669</v>
      </c>
      <c r="U49" s="65">
        <v>0.33333333333333331</v>
      </c>
      <c r="V49" s="66">
        <f t="shared" si="7"/>
        <v>4.166666666666663E-2</v>
      </c>
      <c r="W49" s="73">
        <f t="shared" si="8"/>
        <v>0.12499999999999989</v>
      </c>
    </row>
    <row r="50" spans="1:23" ht="75" x14ac:dyDescent="0.25">
      <c r="A50" s="75"/>
      <c r="B50" s="75"/>
      <c r="C50" s="83" t="s">
        <v>142</v>
      </c>
      <c r="D50" s="64">
        <v>43292</v>
      </c>
      <c r="E50" s="65">
        <v>0.29166666666666669</v>
      </c>
      <c r="F50" s="65">
        <v>0.33333333333333331</v>
      </c>
      <c r="G50" s="66">
        <f t="shared" si="1"/>
        <v>4.166666666666663E-2</v>
      </c>
      <c r="H50" s="67">
        <f t="shared" si="2"/>
        <v>43293</v>
      </c>
      <c r="I50" s="67" t="s">
        <v>89</v>
      </c>
      <c r="J50" s="68">
        <v>0.29166666666666669</v>
      </c>
      <c r="K50" s="68">
        <v>0.33333333333333331</v>
      </c>
      <c r="L50" s="66">
        <f t="shared" si="3"/>
        <v>0</v>
      </c>
      <c r="M50" s="69">
        <f t="shared" si="4"/>
        <v>43299</v>
      </c>
      <c r="N50" s="70" t="s">
        <v>90</v>
      </c>
      <c r="O50" s="71">
        <v>0.29166666666666669</v>
      </c>
      <c r="P50" s="71">
        <v>0.33333333333333331</v>
      </c>
      <c r="Q50" s="66">
        <f t="shared" si="5"/>
        <v>4.166666666666663E-2</v>
      </c>
      <c r="R50" s="72">
        <f t="shared" si="6"/>
        <v>43307</v>
      </c>
      <c r="S50" s="67" t="s">
        <v>90</v>
      </c>
      <c r="T50" s="65">
        <v>0.29166666666666669</v>
      </c>
      <c r="U50" s="65">
        <v>0.33333333333333331</v>
      </c>
      <c r="V50" s="66">
        <f t="shared" si="7"/>
        <v>4.166666666666663E-2</v>
      </c>
      <c r="W50" s="73">
        <f t="shared" si="8"/>
        <v>0.12499999999999989</v>
      </c>
    </row>
    <row r="51" spans="1:23" ht="120" x14ac:dyDescent="0.25">
      <c r="A51" s="75"/>
      <c r="B51" s="75"/>
      <c r="C51" s="83" t="s">
        <v>143</v>
      </c>
      <c r="D51" s="64">
        <v>43293</v>
      </c>
      <c r="E51" s="65">
        <v>0.29166666666666669</v>
      </c>
      <c r="F51" s="65">
        <v>0.33333333333333331</v>
      </c>
      <c r="G51" s="66">
        <f t="shared" si="1"/>
        <v>4.166666666666663E-2</v>
      </c>
      <c r="H51" s="67">
        <f t="shared" si="2"/>
        <v>43294</v>
      </c>
      <c r="I51" s="67" t="s">
        <v>89</v>
      </c>
      <c r="J51" s="68">
        <v>0.29166666666666669</v>
      </c>
      <c r="K51" s="68">
        <v>0.33333333333333331</v>
      </c>
      <c r="L51" s="66">
        <f t="shared" si="3"/>
        <v>0</v>
      </c>
      <c r="M51" s="69">
        <f t="shared" si="4"/>
        <v>43300</v>
      </c>
      <c r="N51" s="70" t="s">
        <v>90</v>
      </c>
      <c r="O51" s="71">
        <v>0.29166666666666669</v>
      </c>
      <c r="P51" s="71">
        <v>0.33333333333333331</v>
      </c>
      <c r="Q51" s="66">
        <f t="shared" si="5"/>
        <v>4.166666666666663E-2</v>
      </c>
      <c r="R51" s="72">
        <f t="shared" si="6"/>
        <v>43308</v>
      </c>
      <c r="S51" s="67" t="s">
        <v>90</v>
      </c>
      <c r="T51" s="65">
        <v>0.29166666666666669</v>
      </c>
      <c r="U51" s="65">
        <v>0.33333333333333331</v>
      </c>
      <c r="V51" s="66">
        <f t="shared" si="7"/>
        <v>4.166666666666663E-2</v>
      </c>
      <c r="W51" s="73">
        <f t="shared" si="8"/>
        <v>0.12499999999999989</v>
      </c>
    </row>
    <row r="52" spans="1:23" ht="90" x14ac:dyDescent="0.25">
      <c r="A52" s="75"/>
      <c r="B52" s="75"/>
      <c r="C52" s="83" t="s">
        <v>144</v>
      </c>
      <c r="D52" s="64">
        <v>43294</v>
      </c>
      <c r="E52" s="65">
        <v>0.29166666666666669</v>
      </c>
      <c r="F52" s="65">
        <v>0.33333333333333331</v>
      </c>
      <c r="G52" s="66">
        <f t="shared" si="1"/>
        <v>4.166666666666663E-2</v>
      </c>
      <c r="H52" s="67">
        <f t="shared" si="2"/>
        <v>43295</v>
      </c>
      <c r="I52" s="67" t="s">
        <v>89</v>
      </c>
      <c r="J52" s="68">
        <v>0.29166666666666669</v>
      </c>
      <c r="K52" s="68">
        <v>0.33333333333333331</v>
      </c>
      <c r="L52" s="66">
        <f t="shared" si="3"/>
        <v>0</v>
      </c>
      <c r="M52" s="69">
        <f t="shared" si="4"/>
        <v>43301</v>
      </c>
      <c r="N52" s="70" t="s">
        <v>90</v>
      </c>
      <c r="O52" s="71">
        <v>0.29166666666666669</v>
      </c>
      <c r="P52" s="71">
        <v>0.33333333333333331</v>
      </c>
      <c r="Q52" s="66">
        <f t="shared" si="5"/>
        <v>4.166666666666663E-2</v>
      </c>
      <c r="R52" s="72">
        <f t="shared" si="6"/>
        <v>43309</v>
      </c>
      <c r="S52" s="67" t="s">
        <v>90</v>
      </c>
      <c r="T52" s="65">
        <v>0.29166666666666669</v>
      </c>
      <c r="U52" s="65">
        <v>0.33333333333333331</v>
      </c>
      <c r="V52" s="66">
        <f t="shared" si="7"/>
        <v>4.166666666666663E-2</v>
      </c>
      <c r="W52" s="73">
        <f t="shared" si="8"/>
        <v>0.12499999999999989</v>
      </c>
    </row>
    <row r="53" spans="1:23" ht="30" x14ac:dyDescent="0.25">
      <c r="A53" s="75"/>
      <c r="B53" s="75"/>
      <c r="C53" s="83" t="s">
        <v>145</v>
      </c>
      <c r="D53" s="64">
        <v>43295</v>
      </c>
      <c r="E53" s="65">
        <v>0.29166666666666669</v>
      </c>
      <c r="F53" s="65">
        <v>0.33333333333333331</v>
      </c>
      <c r="G53" s="66">
        <f t="shared" si="1"/>
        <v>4.166666666666663E-2</v>
      </c>
      <c r="H53" s="67">
        <f t="shared" si="2"/>
        <v>43296</v>
      </c>
      <c r="I53" s="67" t="s">
        <v>89</v>
      </c>
      <c r="J53" s="68">
        <v>0.29166666666666669</v>
      </c>
      <c r="K53" s="68">
        <v>0.33333333333333331</v>
      </c>
      <c r="L53" s="66">
        <f t="shared" si="3"/>
        <v>0</v>
      </c>
      <c r="M53" s="69">
        <f t="shared" si="4"/>
        <v>43302</v>
      </c>
      <c r="N53" s="70" t="s">
        <v>90</v>
      </c>
      <c r="O53" s="71">
        <v>0.29166666666666669</v>
      </c>
      <c r="P53" s="71">
        <v>0.33333333333333331</v>
      </c>
      <c r="Q53" s="66">
        <f t="shared" si="5"/>
        <v>4.166666666666663E-2</v>
      </c>
      <c r="R53" s="72">
        <f t="shared" si="6"/>
        <v>43310</v>
      </c>
      <c r="S53" s="67" t="s">
        <v>90</v>
      </c>
      <c r="T53" s="65">
        <v>0.29166666666666669</v>
      </c>
      <c r="U53" s="65">
        <v>0.33333333333333331</v>
      </c>
      <c r="V53" s="66">
        <f t="shared" si="7"/>
        <v>4.166666666666663E-2</v>
      </c>
      <c r="W53" s="73">
        <f t="shared" si="8"/>
        <v>0.12499999999999989</v>
      </c>
    </row>
    <row r="54" spans="1:23" ht="30" x14ac:dyDescent="0.25">
      <c r="A54" s="75"/>
      <c r="B54" s="75"/>
      <c r="C54" s="83" t="s">
        <v>146</v>
      </c>
      <c r="D54" s="64">
        <v>43296</v>
      </c>
      <c r="E54" s="65">
        <v>0.29166666666666669</v>
      </c>
      <c r="F54" s="65">
        <v>0.33333333333333331</v>
      </c>
      <c r="G54" s="66">
        <f t="shared" si="1"/>
        <v>4.166666666666663E-2</v>
      </c>
      <c r="H54" s="67">
        <f t="shared" si="2"/>
        <v>43297</v>
      </c>
      <c r="I54" s="67" t="s">
        <v>89</v>
      </c>
      <c r="J54" s="68">
        <v>0.29166666666666669</v>
      </c>
      <c r="K54" s="68">
        <v>0.33333333333333331</v>
      </c>
      <c r="L54" s="66">
        <f t="shared" si="3"/>
        <v>0</v>
      </c>
      <c r="M54" s="69">
        <f t="shared" si="4"/>
        <v>43303</v>
      </c>
      <c r="N54" s="70" t="s">
        <v>90</v>
      </c>
      <c r="O54" s="71">
        <v>0.29166666666666669</v>
      </c>
      <c r="P54" s="71">
        <v>0.33333333333333331</v>
      </c>
      <c r="Q54" s="66">
        <f t="shared" si="5"/>
        <v>4.166666666666663E-2</v>
      </c>
      <c r="R54" s="72">
        <f t="shared" si="6"/>
        <v>43311</v>
      </c>
      <c r="S54" s="67" t="s">
        <v>90</v>
      </c>
      <c r="T54" s="65">
        <v>0.29166666666666669</v>
      </c>
      <c r="U54" s="65">
        <v>0.33333333333333331</v>
      </c>
      <c r="V54" s="66">
        <f t="shared" si="7"/>
        <v>4.166666666666663E-2</v>
      </c>
      <c r="W54" s="73">
        <f t="shared" si="8"/>
        <v>0.12499999999999989</v>
      </c>
    </row>
    <row r="55" spans="1:23" ht="75" x14ac:dyDescent="0.25">
      <c r="A55" s="75"/>
      <c r="B55" s="75"/>
      <c r="C55" s="83" t="s">
        <v>147</v>
      </c>
      <c r="D55" s="64">
        <v>43297</v>
      </c>
      <c r="E55" s="65">
        <v>0.29166666666666669</v>
      </c>
      <c r="F55" s="65">
        <v>0.33333333333333331</v>
      </c>
      <c r="G55" s="66">
        <f t="shared" si="1"/>
        <v>4.166666666666663E-2</v>
      </c>
      <c r="H55" s="67">
        <f t="shared" si="2"/>
        <v>43298</v>
      </c>
      <c r="I55" s="67" t="s">
        <v>89</v>
      </c>
      <c r="J55" s="68">
        <v>0.29166666666666669</v>
      </c>
      <c r="K55" s="68">
        <v>0.33333333333333331</v>
      </c>
      <c r="L55" s="66">
        <f t="shared" si="3"/>
        <v>0</v>
      </c>
      <c r="M55" s="69">
        <f t="shared" si="4"/>
        <v>43304</v>
      </c>
      <c r="N55" s="70" t="s">
        <v>90</v>
      </c>
      <c r="O55" s="71">
        <v>0.29166666666666669</v>
      </c>
      <c r="P55" s="71">
        <v>0.33333333333333331</v>
      </c>
      <c r="Q55" s="66">
        <f t="shared" si="5"/>
        <v>4.166666666666663E-2</v>
      </c>
      <c r="R55" s="72">
        <f t="shared" si="6"/>
        <v>43312</v>
      </c>
      <c r="S55" s="67" t="s">
        <v>90</v>
      </c>
      <c r="T55" s="65">
        <v>0.29166666666666669</v>
      </c>
      <c r="U55" s="65">
        <v>0.33333333333333331</v>
      </c>
      <c r="V55" s="66">
        <f t="shared" si="7"/>
        <v>4.166666666666663E-2</v>
      </c>
      <c r="W55" s="73">
        <f t="shared" si="8"/>
        <v>0.12499999999999989</v>
      </c>
    </row>
    <row r="56" spans="1:23" x14ac:dyDescent="0.25">
      <c r="A56" s="75"/>
      <c r="B56" s="75"/>
      <c r="C56" s="83"/>
      <c r="D56" s="64">
        <v>43298</v>
      </c>
      <c r="E56" s="65">
        <v>0.29166666666666669</v>
      </c>
      <c r="F56" s="65">
        <v>0.33333333333333331</v>
      </c>
      <c r="G56" s="66">
        <f t="shared" si="1"/>
        <v>4.166666666666663E-2</v>
      </c>
      <c r="H56" s="67">
        <f t="shared" si="2"/>
        <v>43299</v>
      </c>
      <c r="I56" s="67" t="s">
        <v>89</v>
      </c>
      <c r="J56" s="68">
        <v>0.29166666666666669</v>
      </c>
      <c r="K56" s="68">
        <v>0.33333333333333331</v>
      </c>
      <c r="L56" s="66">
        <f t="shared" si="3"/>
        <v>0</v>
      </c>
      <c r="M56" s="69">
        <f t="shared" si="4"/>
        <v>43305</v>
      </c>
      <c r="N56" s="70" t="s">
        <v>90</v>
      </c>
      <c r="O56" s="71">
        <v>0.29166666666666669</v>
      </c>
      <c r="P56" s="71">
        <v>0.33333333333333331</v>
      </c>
      <c r="Q56" s="66">
        <f t="shared" si="5"/>
        <v>4.166666666666663E-2</v>
      </c>
      <c r="R56" s="72">
        <f t="shared" si="6"/>
        <v>43313</v>
      </c>
      <c r="S56" s="67" t="s">
        <v>90</v>
      </c>
      <c r="T56" s="65">
        <v>0.29166666666666669</v>
      </c>
      <c r="U56" s="65">
        <v>0.33333333333333331</v>
      </c>
      <c r="V56" s="66">
        <f t="shared" si="7"/>
        <v>4.166666666666663E-2</v>
      </c>
      <c r="W56" s="73">
        <f t="shared" si="8"/>
        <v>0.12499999999999989</v>
      </c>
    </row>
    <row r="57" spans="1:23" x14ac:dyDescent="0.25">
      <c r="A57" s="75"/>
      <c r="B57" s="75"/>
      <c r="C57" s="82" t="s">
        <v>148</v>
      </c>
      <c r="D57" s="64">
        <v>43299</v>
      </c>
      <c r="E57" s="65">
        <v>0.29166666666666669</v>
      </c>
      <c r="F57" s="65">
        <v>0.33333333333333331</v>
      </c>
      <c r="G57" s="66">
        <f t="shared" si="1"/>
        <v>4.166666666666663E-2</v>
      </c>
      <c r="H57" s="67">
        <f t="shared" si="2"/>
        <v>43300</v>
      </c>
      <c r="I57" s="67" t="s">
        <v>89</v>
      </c>
      <c r="J57" s="68">
        <v>0.29166666666666669</v>
      </c>
      <c r="K57" s="68">
        <v>0.33333333333333331</v>
      </c>
      <c r="L57" s="66">
        <f t="shared" si="3"/>
        <v>0</v>
      </c>
      <c r="M57" s="69">
        <f t="shared" si="4"/>
        <v>43306</v>
      </c>
      <c r="N57" s="70" t="s">
        <v>90</v>
      </c>
      <c r="O57" s="71">
        <v>0.29166666666666669</v>
      </c>
      <c r="P57" s="71">
        <v>0.33333333333333331</v>
      </c>
      <c r="Q57" s="66">
        <f t="shared" si="5"/>
        <v>4.166666666666663E-2</v>
      </c>
      <c r="R57" s="72">
        <f t="shared" si="6"/>
        <v>43314</v>
      </c>
      <c r="S57" s="67" t="s">
        <v>90</v>
      </c>
      <c r="T57" s="65">
        <v>0.29166666666666669</v>
      </c>
      <c r="U57" s="65">
        <v>0.33333333333333331</v>
      </c>
      <c r="V57" s="66">
        <f t="shared" si="7"/>
        <v>4.166666666666663E-2</v>
      </c>
      <c r="W57" s="73">
        <f t="shared" si="8"/>
        <v>0.12499999999999989</v>
      </c>
    </row>
    <row r="58" spans="1:23" x14ac:dyDescent="0.25">
      <c r="A58" s="75"/>
      <c r="B58" s="75"/>
      <c r="C58" s="83" t="s">
        <v>149</v>
      </c>
      <c r="D58" s="64">
        <v>43300</v>
      </c>
      <c r="E58" s="65">
        <v>0.29166666666666669</v>
      </c>
      <c r="F58" s="65">
        <v>0.33333333333333331</v>
      </c>
      <c r="G58" s="66">
        <f t="shared" si="1"/>
        <v>4.166666666666663E-2</v>
      </c>
      <c r="H58" s="67">
        <f t="shared" si="2"/>
        <v>43301</v>
      </c>
      <c r="I58" s="67" t="s">
        <v>89</v>
      </c>
      <c r="J58" s="68">
        <v>0.29166666666666669</v>
      </c>
      <c r="K58" s="68">
        <v>0.33333333333333331</v>
      </c>
      <c r="L58" s="66">
        <f t="shared" si="3"/>
        <v>0</v>
      </c>
      <c r="M58" s="69">
        <f t="shared" si="4"/>
        <v>43307</v>
      </c>
      <c r="N58" s="70" t="s">
        <v>90</v>
      </c>
      <c r="O58" s="71">
        <v>0.29166666666666669</v>
      </c>
      <c r="P58" s="71">
        <v>0.33333333333333331</v>
      </c>
      <c r="Q58" s="66">
        <f t="shared" si="5"/>
        <v>4.166666666666663E-2</v>
      </c>
      <c r="R58" s="72">
        <f t="shared" si="6"/>
        <v>43315</v>
      </c>
      <c r="S58" s="67" t="s">
        <v>90</v>
      </c>
      <c r="T58" s="65">
        <v>0.29166666666666669</v>
      </c>
      <c r="U58" s="65">
        <v>0.33333333333333331</v>
      </c>
      <c r="V58" s="66">
        <f t="shared" si="7"/>
        <v>4.166666666666663E-2</v>
      </c>
      <c r="W58" s="73">
        <f t="shared" si="8"/>
        <v>0.12499999999999989</v>
      </c>
    </row>
    <row r="59" spans="1:23" ht="30" x14ac:dyDescent="0.25">
      <c r="A59" s="75"/>
      <c r="B59" s="75"/>
      <c r="C59" s="83" t="s">
        <v>150</v>
      </c>
      <c r="D59" s="64">
        <v>43301</v>
      </c>
      <c r="E59" s="65">
        <v>0.29166666666666669</v>
      </c>
      <c r="F59" s="65">
        <v>0.33333333333333331</v>
      </c>
      <c r="G59" s="66">
        <f t="shared" si="1"/>
        <v>4.166666666666663E-2</v>
      </c>
      <c r="H59" s="67">
        <f t="shared" si="2"/>
        <v>43302</v>
      </c>
      <c r="I59" s="67" t="s">
        <v>89</v>
      </c>
      <c r="J59" s="68">
        <v>0.29166666666666669</v>
      </c>
      <c r="K59" s="68">
        <v>0.33333333333333331</v>
      </c>
      <c r="L59" s="66">
        <f t="shared" si="3"/>
        <v>0</v>
      </c>
      <c r="M59" s="69">
        <f t="shared" si="4"/>
        <v>43308</v>
      </c>
      <c r="N59" s="70" t="s">
        <v>90</v>
      </c>
      <c r="O59" s="71">
        <v>0.29166666666666669</v>
      </c>
      <c r="P59" s="71">
        <v>0.33333333333333331</v>
      </c>
      <c r="Q59" s="66">
        <f t="shared" si="5"/>
        <v>4.166666666666663E-2</v>
      </c>
      <c r="R59" s="72">
        <f t="shared" si="6"/>
        <v>43316</v>
      </c>
      <c r="S59" s="67" t="s">
        <v>90</v>
      </c>
      <c r="T59" s="65">
        <v>0.29166666666666669</v>
      </c>
      <c r="U59" s="65">
        <v>0.33333333333333331</v>
      </c>
      <c r="V59" s="66">
        <f t="shared" si="7"/>
        <v>4.166666666666663E-2</v>
      </c>
      <c r="W59" s="73">
        <f t="shared" si="8"/>
        <v>0.12499999999999989</v>
      </c>
    </row>
    <row r="60" spans="1:23" ht="30" x14ac:dyDescent="0.25">
      <c r="A60" s="75"/>
      <c r="B60" s="75"/>
      <c r="C60" s="83" t="s">
        <v>151</v>
      </c>
      <c r="D60" s="64">
        <v>43302</v>
      </c>
      <c r="E60" s="65">
        <v>0.29166666666666669</v>
      </c>
      <c r="F60" s="65">
        <v>0.33333333333333331</v>
      </c>
      <c r="G60" s="66">
        <f t="shared" si="1"/>
        <v>4.166666666666663E-2</v>
      </c>
      <c r="H60" s="67">
        <f t="shared" si="2"/>
        <v>43303</v>
      </c>
      <c r="I60" s="67" t="s">
        <v>89</v>
      </c>
      <c r="J60" s="68">
        <v>0.29166666666666669</v>
      </c>
      <c r="K60" s="68">
        <v>0.33333333333333331</v>
      </c>
      <c r="L60" s="66">
        <f t="shared" si="3"/>
        <v>0</v>
      </c>
      <c r="M60" s="69">
        <f t="shared" si="4"/>
        <v>43309</v>
      </c>
      <c r="N60" s="70" t="s">
        <v>90</v>
      </c>
      <c r="O60" s="71">
        <v>0.29166666666666669</v>
      </c>
      <c r="P60" s="71">
        <v>0.33333333333333331</v>
      </c>
      <c r="Q60" s="66">
        <f t="shared" si="5"/>
        <v>4.166666666666663E-2</v>
      </c>
      <c r="R60" s="72">
        <f t="shared" si="6"/>
        <v>43317</v>
      </c>
      <c r="S60" s="67" t="s">
        <v>90</v>
      </c>
      <c r="T60" s="65">
        <v>0.29166666666666669</v>
      </c>
      <c r="U60" s="65">
        <v>0.33333333333333331</v>
      </c>
      <c r="V60" s="66">
        <f t="shared" si="7"/>
        <v>4.166666666666663E-2</v>
      </c>
      <c r="W60" s="73">
        <f t="shared" si="8"/>
        <v>0.12499999999999989</v>
      </c>
    </row>
    <row r="61" spans="1:23" x14ac:dyDescent="0.25">
      <c r="A61" s="75"/>
      <c r="B61" s="75"/>
      <c r="C61" s="83" t="s">
        <v>152</v>
      </c>
      <c r="D61" s="64">
        <v>43303</v>
      </c>
      <c r="E61" s="65">
        <v>0.29166666666666669</v>
      </c>
      <c r="F61" s="65">
        <v>0.33333333333333331</v>
      </c>
      <c r="G61" s="66">
        <f t="shared" si="1"/>
        <v>4.166666666666663E-2</v>
      </c>
      <c r="H61" s="67">
        <f t="shared" si="2"/>
        <v>43304</v>
      </c>
      <c r="I61" s="67" t="s">
        <v>89</v>
      </c>
      <c r="J61" s="68">
        <v>0.29166666666666669</v>
      </c>
      <c r="K61" s="68">
        <v>0.33333333333333331</v>
      </c>
      <c r="L61" s="66">
        <f t="shared" si="3"/>
        <v>0</v>
      </c>
      <c r="M61" s="69">
        <f t="shared" si="4"/>
        <v>43310</v>
      </c>
      <c r="N61" s="70" t="s">
        <v>90</v>
      </c>
      <c r="O61" s="71">
        <v>0.29166666666666669</v>
      </c>
      <c r="P61" s="71">
        <v>0.33333333333333331</v>
      </c>
      <c r="Q61" s="66">
        <f t="shared" si="5"/>
        <v>4.166666666666663E-2</v>
      </c>
      <c r="R61" s="72">
        <f t="shared" si="6"/>
        <v>43318</v>
      </c>
      <c r="S61" s="67" t="s">
        <v>90</v>
      </c>
      <c r="T61" s="65">
        <v>0.29166666666666669</v>
      </c>
      <c r="U61" s="65">
        <v>0.33333333333333331</v>
      </c>
      <c r="V61" s="66">
        <f t="shared" si="7"/>
        <v>4.166666666666663E-2</v>
      </c>
      <c r="W61" s="73">
        <f t="shared" si="8"/>
        <v>0.12499999999999989</v>
      </c>
    </row>
    <row r="62" spans="1:23" ht="30" x14ac:dyDescent="0.25">
      <c r="A62" s="75"/>
      <c r="B62" s="75"/>
      <c r="C62" s="83" t="s">
        <v>153</v>
      </c>
      <c r="D62" s="64">
        <v>43304</v>
      </c>
      <c r="E62" s="65">
        <v>0.29166666666666669</v>
      </c>
      <c r="F62" s="65">
        <v>0.33333333333333331</v>
      </c>
      <c r="G62" s="66">
        <f t="shared" si="1"/>
        <v>4.166666666666663E-2</v>
      </c>
      <c r="H62" s="67">
        <f t="shared" si="2"/>
        <v>43305</v>
      </c>
      <c r="I62" s="67" t="s">
        <v>89</v>
      </c>
      <c r="J62" s="68">
        <v>0.29166666666666669</v>
      </c>
      <c r="K62" s="68">
        <v>0.33333333333333331</v>
      </c>
      <c r="L62" s="66">
        <f t="shared" si="3"/>
        <v>0</v>
      </c>
      <c r="M62" s="69">
        <f t="shared" si="4"/>
        <v>43311</v>
      </c>
      <c r="N62" s="70" t="s">
        <v>90</v>
      </c>
      <c r="O62" s="71">
        <v>0.29166666666666669</v>
      </c>
      <c r="P62" s="71">
        <v>0.33333333333333331</v>
      </c>
      <c r="Q62" s="66">
        <f t="shared" si="5"/>
        <v>4.166666666666663E-2</v>
      </c>
      <c r="R62" s="72">
        <f t="shared" si="6"/>
        <v>43319</v>
      </c>
      <c r="S62" s="67" t="s">
        <v>90</v>
      </c>
      <c r="T62" s="65">
        <v>0.29166666666666669</v>
      </c>
      <c r="U62" s="65">
        <v>0.33333333333333331</v>
      </c>
      <c r="V62" s="66">
        <f t="shared" si="7"/>
        <v>4.166666666666663E-2</v>
      </c>
      <c r="W62" s="73">
        <f t="shared" si="8"/>
        <v>0.12499999999999989</v>
      </c>
    </row>
    <row r="63" spans="1:23" ht="30" x14ac:dyDescent="0.25">
      <c r="A63" s="75"/>
      <c r="B63" s="75"/>
      <c r="C63" s="83" t="s">
        <v>154</v>
      </c>
      <c r="D63" s="64">
        <v>43305</v>
      </c>
      <c r="E63" s="65">
        <v>0.29166666666666669</v>
      </c>
      <c r="F63" s="65">
        <v>0.33333333333333331</v>
      </c>
      <c r="G63" s="66">
        <f t="shared" si="1"/>
        <v>4.166666666666663E-2</v>
      </c>
      <c r="H63" s="67">
        <f t="shared" si="2"/>
        <v>43306</v>
      </c>
      <c r="I63" s="67" t="s">
        <v>89</v>
      </c>
      <c r="J63" s="68">
        <v>0.29166666666666669</v>
      </c>
      <c r="K63" s="68">
        <v>0.33333333333333331</v>
      </c>
      <c r="L63" s="66">
        <f t="shared" si="3"/>
        <v>0</v>
      </c>
      <c r="M63" s="69">
        <f t="shared" si="4"/>
        <v>43312</v>
      </c>
      <c r="N63" s="70" t="s">
        <v>90</v>
      </c>
      <c r="O63" s="71">
        <v>0.29166666666666669</v>
      </c>
      <c r="P63" s="71">
        <v>0.33333333333333331</v>
      </c>
      <c r="Q63" s="66">
        <f t="shared" si="5"/>
        <v>4.166666666666663E-2</v>
      </c>
      <c r="R63" s="72">
        <f t="shared" si="6"/>
        <v>43320</v>
      </c>
      <c r="S63" s="67" t="s">
        <v>90</v>
      </c>
      <c r="T63" s="65">
        <v>0.29166666666666669</v>
      </c>
      <c r="U63" s="65">
        <v>0.33333333333333331</v>
      </c>
      <c r="V63" s="66">
        <f t="shared" si="7"/>
        <v>4.166666666666663E-2</v>
      </c>
      <c r="W63" s="73">
        <f t="shared" si="8"/>
        <v>0.12499999999999989</v>
      </c>
    </row>
    <row r="64" spans="1:23" ht="45" x14ac:dyDescent="0.25">
      <c r="A64" s="75"/>
      <c r="B64" s="75"/>
      <c r="C64" s="83" t="s">
        <v>155</v>
      </c>
      <c r="D64" s="64">
        <v>43306</v>
      </c>
      <c r="E64" s="65">
        <v>0.29166666666666669</v>
      </c>
      <c r="F64" s="65">
        <v>0.33333333333333331</v>
      </c>
      <c r="G64" s="66">
        <f t="shared" si="1"/>
        <v>4.166666666666663E-2</v>
      </c>
      <c r="H64" s="67">
        <f t="shared" si="2"/>
        <v>43307</v>
      </c>
      <c r="I64" s="67" t="s">
        <v>89</v>
      </c>
      <c r="J64" s="68">
        <v>0.29166666666666669</v>
      </c>
      <c r="K64" s="68">
        <v>0.33333333333333331</v>
      </c>
      <c r="L64" s="66">
        <f t="shared" si="3"/>
        <v>0</v>
      </c>
      <c r="M64" s="69">
        <f t="shared" si="4"/>
        <v>43313</v>
      </c>
      <c r="N64" s="70" t="s">
        <v>90</v>
      </c>
      <c r="O64" s="71">
        <v>0.29166666666666669</v>
      </c>
      <c r="P64" s="71">
        <v>0.33333333333333331</v>
      </c>
      <c r="Q64" s="66">
        <f t="shared" si="5"/>
        <v>4.166666666666663E-2</v>
      </c>
      <c r="R64" s="72">
        <f t="shared" si="6"/>
        <v>43321</v>
      </c>
      <c r="S64" s="67" t="s">
        <v>90</v>
      </c>
      <c r="T64" s="65">
        <v>0.29166666666666669</v>
      </c>
      <c r="U64" s="65">
        <v>0.33333333333333331</v>
      </c>
      <c r="V64" s="66">
        <f t="shared" si="7"/>
        <v>4.166666666666663E-2</v>
      </c>
      <c r="W64" s="73">
        <f t="shared" si="8"/>
        <v>0.12499999999999989</v>
      </c>
    </row>
    <row r="65" spans="1:23" x14ac:dyDescent="0.25">
      <c r="A65" s="75"/>
      <c r="B65" s="75"/>
      <c r="C65" s="83" t="s">
        <v>156</v>
      </c>
      <c r="D65" s="64">
        <v>43307</v>
      </c>
      <c r="E65" s="65">
        <v>0.29166666666666669</v>
      </c>
      <c r="F65" s="65">
        <v>0.33333333333333331</v>
      </c>
      <c r="G65" s="66">
        <f t="shared" si="1"/>
        <v>4.166666666666663E-2</v>
      </c>
      <c r="H65" s="67">
        <f t="shared" si="2"/>
        <v>43308</v>
      </c>
      <c r="I65" s="67" t="s">
        <v>89</v>
      </c>
      <c r="J65" s="68">
        <v>0.29166666666666669</v>
      </c>
      <c r="K65" s="68">
        <v>0.33333333333333331</v>
      </c>
      <c r="L65" s="66">
        <f t="shared" si="3"/>
        <v>0</v>
      </c>
      <c r="M65" s="69">
        <f t="shared" si="4"/>
        <v>43314</v>
      </c>
      <c r="N65" s="70" t="s">
        <v>90</v>
      </c>
      <c r="O65" s="71">
        <v>0.29166666666666669</v>
      </c>
      <c r="P65" s="71">
        <v>0.33333333333333331</v>
      </c>
      <c r="Q65" s="66">
        <f t="shared" si="5"/>
        <v>4.166666666666663E-2</v>
      </c>
      <c r="R65" s="72">
        <f t="shared" si="6"/>
        <v>43322</v>
      </c>
      <c r="S65" s="67" t="s">
        <v>90</v>
      </c>
      <c r="T65" s="65">
        <v>0.29166666666666669</v>
      </c>
      <c r="U65" s="65">
        <v>0.33333333333333331</v>
      </c>
      <c r="V65" s="66">
        <f t="shared" si="7"/>
        <v>4.166666666666663E-2</v>
      </c>
      <c r="W65" s="73">
        <f t="shared" si="8"/>
        <v>0.12499999999999989</v>
      </c>
    </row>
    <row r="66" spans="1:23" x14ac:dyDescent="0.25">
      <c r="A66" s="75"/>
      <c r="B66" s="75"/>
      <c r="C66" s="83" t="s">
        <v>157</v>
      </c>
      <c r="D66" s="64">
        <v>43308</v>
      </c>
      <c r="E66" s="65">
        <v>0.29166666666666669</v>
      </c>
      <c r="F66" s="65">
        <v>0.33333333333333331</v>
      </c>
      <c r="G66" s="66">
        <f t="shared" si="1"/>
        <v>4.166666666666663E-2</v>
      </c>
      <c r="H66" s="67">
        <f t="shared" si="2"/>
        <v>43309</v>
      </c>
      <c r="I66" s="67" t="s">
        <v>89</v>
      </c>
      <c r="J66" s="68">
        <v>0.29166666666666669</v>
      </c>
      <c r="K66" s="68">
        <v>0.33333333333333331</v>
      </c>
      <c r="L66" s="66">
        <f t="shared" si="3"/>
        <v>0</v>
      </c>
      <c r="M66" s="69">
        <f t="shared" si="4"/>
        <v>43315</v>
      </c>
      <c r="N66" s="70" t="s">
        <v>90</v>
      </c>
      <c r="O66" s="71">
        <v>0.29166666666666669</v>
      </c>
      <c r="P66" s="71">
        <v>0.33333333333333331</v>
      </c>
      <c r="Q66" s="66">
        <f t="shared" si="5"/>
        <v>4.166666666666663E-2</v>
      </c>
      <c r="R66" s="72">
        <f t="shared" si="6"/>
        <v>43323</v>
      </c>
      <c r="S66" s="67" t="s">
        <v>90</v>
      </c>
      <c r="T66" s="65">
        <v>0.29166666666666669</v>
      </c>
      <c r="U66" s="65">
        <v>0.33333333333333331</v>
      </c>
      <c r="V66" s="66">
        <f t="shared" si="7"/>
        <v>4.166666666666663E-2</v>
      </c>
      <c r="W66" s="73">
        <f t="shared" si="8"/>
        <v>0.12499999999999989</v>
      </c>
    </row>
    <row r="67" spans="1:23" x14ac:dyDescent="0.25">
      <c r="A67" s="75"/>
      <c r="B67" s="75"/>
      <c r="C67" s="83" t="s">
        <v>158</v>
      </c>
      <c r="D67" s="64">
        <v>43309</v>
      </c>
      <c r="E67" s="65">
        <v>0.29166666666666669</v>
      </c>
      <c r="F67" s="65">
        <v>0.33333333333333331</v>
      </c>
      <c r="G67" s="66">
        <f t="shared" si="1"/>
        <v>4.166666666666663E-2</v>
      </c>
      <c r="H67" s="67">
        <f t="shared" si="2"/>
        <v>43310</v>
      </c>
      <c r="I67" s="67" t="s">
        <v>89</v>
      </c>
      <c r="J67" s="68">
        <v>0.29166666666666669</v>
      </c>
      <c r="K67" s="68">
        <v>0.33333333333333331</v>
      </c>
      <c r="L67" s="66">
        <f t="shared" si="3"/>
        <v>0</v>
      </c>
      <c r="M67" s="69">
        <f t="shared" si="4"/>
        <v>43316</v>
      </c>
      <c r="N67" s="70" t="s">
        <v>90</v>
      </c>
      <c r="O67" s="71">
        <v>0.29166666666666669</v>
      </c>
      <c r="P67" s="71">
        <v>0.33333333333333331</v>
      </c>
      <c r="Q67" s="66">
        <f t="shared" si="5"/>
        <v>4.166666666666663E-2</v>
      </c>
      <c r="R67" s="72">
        <f t="shared" si="6"/>
        <v>43324</v>
      </c>
      <c r="S67" s="67" t="s">
        <v>90</v>
      </c>
      <c r="T67" s="65">
        <v>0.29166666666666669</v>
      </c>
      <c r="U67" s="65">
        <v>0.33333333333333331</v>
      </c>
      <c r="V67" s="66">
        <f t="shared" si="7"/>
        <v>4.166666666666663E-2</v>
      </c>
      <c r="W67" s="73">
        <f t="shared" si="8"/>
        <v>0.12499999999999989</v>
      </c>
    </row>
    <row r="68" spans="1:23" x14ac:dyDescent="0.25">
      <c r="A68" s="75"/>
      <c r="B68" s="75"/>
      <c r="C68" s="83" t="s">
        <v>159</v>
      </c>
      <c r="D68" s="64">
        <v>43310</v>
      </c>
      <c r="E68" s="65">
        <v>0.29166666666666669</v>
      </c>
      <c r="F68" s="65">
        <v>0.33333333333333331</v>
      </c>
      <c r="G68" s="66">
        <f t="shared" si="1"/>
        <v>4.166666666666663E-2</v>
      </c>
      <c r="H68" s="67">
        <f t="shared" si="2"/>
        <v>43311</v>
      </c>
      <c r="I68" s="67" t="s">
        <v>89</v>
      </c>
      <c r="J68" s="68">
        <v>0.29166666666666669</v>
      </c>
      <c r="K68" s="68">
        <v>0.33333333333333331</v>
      </c>
      <c r="L68" s="66">
        <f t="shared" si="3"/>
        <v>0</v>
      </c>
      <c r="M68" s="69">
        <f t="shared" si="4"/>
        <v>43317</v>
      </c>
      <c r="N68" s="70" t="s">
        <v>90</v>
      </c>
      <c r="O68" s="71">
        <v>0.29166666666666669</v>
      </c>
      <c r="P68" s="71">
        <v>0.33333333333333331</v>
      </c>
      <c r="Q68" s="66">
        <f t="shared" si="5"/>
        <v>4.166666666666663E-2</v>
      </c>
      <c r="R68" s="72">
        <f t="shared" si="6"/>
        <v>43325</v>
      </c>
      <c r="S68" s="67" t="s">
        <v>90</v>
      </c>
      <c r="T68" s="65">
        <v>0.29166666666666669</v>
      </c>
      <c r="U68" s="65">
        <v>0.33333333333333331</v>
      </c>
      <c r="V68" s="66">
        <f t="shared" si="7"/>
        <v>4.166666666666663E-2</v>
      </c>
      <c r="W68" s="73">
        <f t="shared" si="8"/>
        <v>0.12499999999999989</v>
      </c>
    </row>
    <row r="69" spans="1:23" x14ac:dyDescent="0.25">
      <c r="A69" s="75"/>
      <c r="B69" s="75"/>
      <c r="C69" s="83" t="s">
        <v>160</v>
      </c>
      <c r="D69" s="64">
        <v>43311</v>
      </c>
      <c r="E69" s="65">
        <v>0.29166666666666669</v>
      </c>
      <c r="F69" s="65">
        <v>0.33333333333333331</v>
      </c>
      <c r="G69" s="66">
        <f t="shared" si="1"/>
        <v>4.166666666666663E-2</v>
      </c>
      <c r="H69" s="67">
        <f t="shared" si="2"/>
        <v>43312</v>
      </c>
      <c r="I69" s="67" t="s">
        <v>89</v>
      </c>
      <c r="J69" s="68">
        <v>0.29166666666666669</v>
      </c>
      <c r="K69" s="68">
        <v>0.33333333333333331</v>
      </c>
      <c r="L69" s="66">
        <f t="shared" si="3"/>
        <v>0</v>
      </c>
      <c r="M69" s="69">
        <f t="shared" si="4"/>
        <v>43318</v>
      </c>
      <c r="N69" s="70" t="s">
        <v>90</v>
      </c>
      <c r="O69" s="71">
        <v>0.29166666666666669</v>
      </c>
      <c r="P69" s="71">
        <v>0.33333333333333331</v>
      </c>
      <c r="Q69" s="66">
        <f t="shared" si="5"/>
        <v>4.166666666666663E-2</v>
      </c>
      <c r="R69" s="72">
        <f t="shared" si="6"/>
        <v>43326</v>
      </c>
      <c r="S69" s="67" t="s">
        <v>90</v>
      </c>
      <c r="T69" s="65">
        <v>0.29166666666666669</v>
      </c>
      <c r="U69" s="65">
        <v>0.33333333333333331</v>
      </c>
      <c r="V69" s="66">
        <f t="shared" si="7"/>
        <v>4.166666666666663E-2</v>
      </c>
      <c r="W69" s="73">
        <f t="shared" si="8"/>
        <v>0.12499999999999989</v>
      </c>
    </row>
    <row r="70" spans="1:23" x14ac:dyDescent="0.25">
      <c r="A70" s="75"/>
      <c r="B70" s="75"/>
      <c r="C70" s="83" t="s">
        <v>161</v>
      </c>
      <c r="D70" s="64">
        <v>43312</v>
      </c>
      <c r="E70" s="65">
        <v>0.29166666666666669</v>
      </c>
      <c r="F70" s="65">
        <v>0.33333333333333331</v>
      </c>
      <c r="G70" s="66">
        <f t="shared" si="1"/>
        <v>4.166666666666663E-2</v>
      </c>
      <c r="H70" s="67">
        <f t="shared" si="2"/>
        <v>43313</v>
      </c>
      <c r="I70" s="67" t="s">
        <v>89</v>
      </c>
      <c r="J70" s="68">
        <v>0.29166666666666669</v>
      </c>
      <c r="K70" s="68">
        <v>0.33333333333333331</v>
      </c>
      <c r="L70" s="66">
        <f t="shared" si="3"/>
        <v>0</v>
      </c>
      <c r="M70" s="69">
        <f t="shared" si="4"/>
        <v>43319</v>
      </c>
      <c r="N70" s="70" t="s">
        <v>90</v>
      </c>
      <c r="O70" s="71">
        <v>0.29166666666666669</v>
      </c>
      <c r="P70" s="71">
        <v>0.33333333333333331</v>
      </c>
      <c r="Q70" s="66">
        <f t="shared" si="5"/>
        <v>4.166666666666663E-2</v>
      </c>
      <c r="R70" s="72">
        <f t="shared" si="6"/>
        <v>43327</v>
      </c>
      <c r="S70" s="67" t="s">
        <v>90</v>
      </c>
      <c r="T70" s="65">
        <v>0.29166666666666669</v>
      </c>
      <c r="U70" s="65">
        <v>0.33333333333333331</v>
      </c>
      <c r="V70" s="66">
        <f t="shared" si="7"/>
        <v>4.166666666666663E-2</v>
      </c>
      <c r="W70" s="73">
        <f t="shared" si="8"/>
        <v>0.12499999999999989</v>
      </c>
    </row>
    <row r="71" spans="1:23" x14ac:dyDescent="0.25">
      <c r="A71" s="75"/>
      <c r="B71" s="75"/>
      <c r="C71" s="83" t="s">
        <v>162</v>
      </c>
      <c r="D71" s="64">
        <v>43313</v>
      </c>
      <c r="E71" s="65">
        <v>0.29166666666666669</v>
      </c>
      <c r="F71" s="65">
        <v>0.33333333333333331</v>
      </c>
      <c r="G71" s="66">
        <f t="shared" si="1"/>
        <v>4.166666666666663E-2</v>
      </c>
      <c r="H71" s="67">
        <f t="shared" si="2"/>
        <v>43314</v>
      </c>
      <c r="I71" s="67" t="s">
        <v>89</v>
      </c>
      <c r="J71" s="68">
        <v>0.29166666666666669</v>
      </c>
      <c r="K71" s="68">
        <v>0.33333333333333331</v>
      </c>
      <c r="L71" s="66">
        <f t="shared" si="3"/>
        <v>0</v>
      </c>
      <c r="M71" s="69">
        <f t="shared" si="4"/>
        <v>43320</v>
      </c>
      <c r="N71" s="70" t="s">
        <v>90</v>
      </c>
      <c r="O71" s="71">
        <v>0.29166666666666669</v>
      </c>
      <c r="P71" s="71">
        <v>0.33333333333333331</v>
      </c>
      <c r="Q71" s="66">
        <f t="shared" si="5"/>
        <v>4.166666666666663E-2</v>
      </c>
      <c r="R71" s="72">
        <f t="shared" si="6"/>
        <v>43328</v>
      </c>
      <c r="S71" s="67" t="s">
        <v>90</v>
      </c>
      <c r="T71" s="65">
        <v>0.29166666666666669</v>
      </c>
      <c r="U71" s="65">
        <v>0.33333333333333331</v>
      </c>
      <c r="V71" s="66">
        <f t="shared" si="7"/>
        <v>4.166666666666663E-2</v>
      </c>
      <c r="W71" s="73">
        <f t="shared" si="8"/>
        <v>0.12499999999999989</v>
      </c>
    </row>
    <row r="72" spans="1:23" ht="30" x14ac:dyDescent="0.25">
      <c r="A72" s="75"/>
      <c r="B72" s="75"/>
      <c r="C72" s="83" t="s">
        <v>163</v>
      </c>
      <c r="D72" s="64">
        <v>43314</v>
      </c>
      <c r="E72" s="65">
        <v>0.29166666666666669</v>
      </c>
      <c r="F72" s="65">
        <v>0.33333333333333331</v>
      </c>
      <c r="G72" s="66">
        <f t="shared" ref="G72:G78" si="9">F72-E72</f>
        <v>4.166666666666663E-2</v>
      </c>
      <c r="H72" s="67">
        <f t="shared" ref="H72:H78" si="10">IF(D72="","",D72+DAY(1))</f>
        <v>43315</v>
      </c>
      <c r="I72" s="67" t="s">
        <v>89</v>
      </c>
      <c r="J72" s="68">
        <v>0.29166666666666669</v>
      </c>
      <c r="K72" s="68">
        <v>0.33333333333333331</v>
      </c>
      <c r="L72" s="66">
        <f t="shared" ref="L72:L78" si="11">IF(I72="sim",K72-J72,0)</f>
        <v>0</v>
      </c>
      <c r="M72" s="69">
        <f t="shared" ref="M72:M78" si="12">IF(D72="","",D72+DAY(7))</f>
        <v>43321</v>
      </c>
      <c r="N72" s="70" t="s">
        <v>90</v>
      </c>
      <c r="O72" s="71">
        <v>0.29166666666666669</v>
      </c>
      <c r="P72" s="71">
        <v>0.33333333333333331</v>
      </c>
      <c r="Q72" s="66">
        <f t="shared" ref="Q72:Q78" si="13">IF(N72="sim",P72-O72,0)</f>
        <v>4.166666666666663E-2</v>
      </c>
      <c r="R72" s="72">
        <f t="shared" ref="R72:R78" si="14">IF(D72="","",D72+DAY(15))</f>
        <v>43329</v>
      </c>
      <c r="S72" s="67" t="s">
        <v>90</v>
      </c>
      <c r="T72" s="65">
        <v>0.29166666666666669</v>
      </c>
      <c r="U72" s="65">
        <v>0.33333333333333331</v>
      </c>
      <c r="V72" s="66">
        <f t="shared" ref="V72:V78" si="15">IF(S72="sim",U72-T72,0)</f>
        <v>4.166666666666663E-2</v>
      </c>
      <c r="W72" s="73">
        <f t="shared" ref="W72:W78" si="16">G72+L72+Q72+V72</f>
        <v>0.12499999999999989</v>
      </c>
    </row>
    <row r="73" spans="1:23" ht="30" x14ac:dyDescent="0.25">
      <c r="A73" s="75"/>
      <c r="B73" s="75"/>
      <c r="C73" s="83" t="s">
        <v>164</v>
      </c>
      <c r="D73" s="64">
        <v>43315</v>
      </c>
      <c r="E73" s="65">
        <v>0.29166666666666669</v>
      </c>
      <c r="F73" s="65">
        <v>0.33333333333333331</v>
      </c>
      <c r="G73" s="66">
        <f t="shared" si="9"/>
        <v>4.166666666666663E-2</v>
      </c>
      <c r="H73" s="67">
        <f t="shared" si="10"/>
        <v>43316</v>
      </c>
      <c r="I73" s="67" t="s">
        <v>89</v>
      </c>
      <c r="J73" s="68">
        <v>0.29166666666666669</v>
      </c>
      <c r="K73" s="68">
        <v>0.33333333333333331</v>
      </c>
      <c r="L73" s="66">
        <f t="shared" si="11"/>
        <v>0</v>
      </c>
      <c r="M73" s="69">
        <f t="shared" si="12"/>
        <v>43322</v>
      </c>
      <c r="N73" s="70" t="s">
        <v>90</v>
      </c>
      <c r="O73" s="71">
        <v>0.29166666666666669</v>
      </c>
      <c r="P73" s="71">
        <v>0.33333333333333331</v>
      </c>
      <c r="Q73" s="66">
        <f t="shared" si="13"/>
        <v>4.166666666666663E-2</v>
      </c>
      <c r="R73" s="72">
        <f t="shared" si="14"/>
        <v>43330</v>
      </c>
      <c r="S73" s="67" t="s">
        <v>90</v>
      </c>
      <c r="T73" s="65">
        <v>0.29166666666666669</v>
      </c>
      <c r="U73" s="65">
        <v>0.33333333333333331</v>
      </c>
      <c r="V73" s="66">
        <f t="shared" si="15"/>
        <v>4.166666666666663E-2</v>
      </c>
      <c r="W73" s="73">
        <f t="shared" si="16"/>
        <v>0.12499999999999989</v>
      </c>
    </row>
    <row r="74" spans="1:23" ht="30" x14ac:dyDescent="0.25">
      <c r="A74" s="75"/>
      <c r="B74" s="75"/>
      <c r="C74" s="83" t="s">
        <v>165</v>
      </c>
      <c r="D74" s="64">
        <v>43316</v>
      </c>
      <c r="E74" s="65">
        <v>0.29166666666666669</v>
      </c>
      <c r="F74" s="65">
        <v>0.33333333333333331</v>
      </c>
      <c r="G74" s="66">
        <f t="shared" si="9"/>
        <v>4.166666666666663E-2</v>
      </c>
      <c r="H74" s="67">
        <f t="shared" si="10"/>
        <v>43317</v>
      </c>
      <c r="I74" s="67" t="s">
        <v>89</v>
      </c>
      <c r="J74" s="68">
        <v>0.29166666666666669</v>
      </c>
      <c r="K74" s="68">
        <v>0.33333333333333331</v>
      </c>
      <c r="L74" s="66">
        <f t="shared" si="11"/>
        <v>0</v>
      </c>
      <c r="M74" s="69">
        <f t="shared" si="12"/>
        <v>43323</v>
      </c>
      <c r="N74" s="70" t="s">
        <v>90</v>
      </c>
      <c r="O74" s="71">
        <v>0.29166666666666669</v>
      </c>
      <c r="P74" s="71">
        <v>0.33333333333333331</v>
      </c>
      <c r="Q74" s="66">
        <f t="shared" si="13"/>
        <v>4.166666666666663E-2</v>
      </c>
      <c r="R74" s="72">
        <f t="shared" si="14"/>
        <v>43331</v>
      </c>
      <c r="S74" s="67" t="s">
        <v>90</v>
      </c>
      <c r="T74" s="65">
        <v>0.29166666666666669</v>
      </c>
      <c r="U74" s="65">
        <v>0.33333333333333331</v>
      </c>
      <c r="V74" s="66">
        <f t="shared" si="15"/>
        <v>4.166666666666663E-2</v>
      </c>
      <c r="W74" s="73">
        <f t="shared" si="16"/>
        <v>0.12499999999999989</v>
      </c>
    </row>
    <row r="75" spans="1:23" x14ac:dyDescent="0.25">
      <c r="A75" s="75"/>
      <c r="B75" s="75"/>
      <c r="C75" s="83" t="s">
        <v>166</v>
      </c>
      <c r="D75" s="64">
        <v>43317</v>
      </c>
      <c r="E75" s="65">
        <v>0.29166666666666669</v>
      </c>
      <c r="F75" s="65">
        <v>0.33333333333333331</v>
      </c>
      <c r="G75" s="66">
        <f t="shared" si="9"/>
        <v>4.166666666666663E-2</v>
      </c>
      <c r="H75" s="67">
        <f t="shared" si="10"/>
        <v>43318</v>
      </c>
      <c r="I75" s="67" t="s">
        <v>89</v>
      </c>
      <c r="J75" s="68">
        <v>0.29166666666666669</v>
      </c>
      <c r="K75" s="68">
        <v>0.33333333333333331</v>
      </c>
      <c r="L75" s="66">
        <f t="shared" si="11"/>
        <v>0</v>
      </c>
      <c r="M75" s="69">
        <f t="shared" si="12"/>
        <v>43324</v>
      </c>
      <c r="N75" s="70" t="s">
        <v>90</v>
      </c>
      <c r="O75" s="71">
        <v>0.29166666666666669</v>
      </c>
      <c r="P75" s="71">
        <v>0.33333333333333331</v>
      </c>
      <c r="Q75" s="66">
        <f t="shared" si="13"/>
        <v>4.166666666666663E-2</v>
      </c>
      <c r="R75" s="72">
        <f t="shared" si="14"/>
        <v>43332</v>
      </c>
      <c r="S75" s="67" t="s">
        <v>90</v>
      </c>
      <c r="T75" s="65">
        <v>0.29166666666666669</v>
      </c>
      <c r="U75" s="65">
        <v>0.33333333333333331</v>
      </c>
      <c r="V75" s="66">
        <f t="shared" si="15"/>
        <v>4.166666666666663E-2</v>
      </c>
      <c r="W75" s="73">
        <f t="shared" si="16"/>
        <v>0.12499999999999989</v>
      </c>
    </row>
    <row r="76" spans="1:23" x14ac:dyDescent="0.25">
      <c r="A76" s="75"/>
      <c r="B76" s="75"/>
      <c r="C76" s="83" t="s">
        <v>167</v>
      </c>
      <c r="D76" s="64">
        <v>43318</v>
      </c>
      <c r="E76" s="65">
        <v>0.29166666666666669</v>
      </c>
      <c r="F76" s="65">
        <v>0.33333333333333331</v>
      </c>
      <c r="G76" s="66">
        <f t="shared" si="9"/>
        <v>4.166666666666663E-2</v>
      </c>
      <c r="H76" s="67">
        <f t="shared" si="10"/>
        <v>43319</v>
      </c>
      <c r="I76" s="67" t="s">
        <v>89</v>
      </c>
      <c r="J76" s="68">
        <v>0.29166666666666669</v>
      </c>
      <c r="K76" s="68">
        <v>0.33333333333333331</v>
      </c>
      <c r="L76" s="66">
        <f t="shared" si="11"/>
        <v>0</v>
      </c>
      <c r="M76" s="69">
        <f t="shared" si="12"/>
        <v>43325</v>
      </c>
      <c r="N76" s="70" t="s">
        <v>90</v>
      </c>
      <c r="O76" s="71">
        <v>0.29166666666666669</v>
      </c>
      <c r="P76" s="71">
        <v>0.33333333333333331</v>
      </c>
      <c r="Q76" s="66">
        <f t="shared" si="13"/>
        <v>4.166666666666663E-2</v>
      </c>
      <c r="R76" s="72">
        <f t="shared" si="14"/>
        <v>43333</v>
      </c>
      <c r="S76" s="67" t="s">
        <v>90</v>
      </c>
      <c r="T76" s="65">
        <v>0.29166666666666669</v>
      </c>
      <c r="U76" s="65">
        <v>0.33333333333333331</v>
      </c>
      <c r="V76" s="66">
        <f t="shared" si="15"/>
        <v>4.166666666666663E-2</v>
      </c>
      <c r="W76" s="73">
        <f t="shared" si="16"/>
        <v>0.12499999999999989</v>
      </c>
    </row>
    <row r="77" spans="1:23" ht="30" x14ac:dyDescent="0.25">
      <c r="A77" s="75"/>
      <c r="B77" s="75"/>
      <c r="C77" s="83" t="s">
        <v>168</v>
      </c>
      <c r="D77" s="64">
        <v>43319</v>
      </c>
      <c r="E77" s="65">
        <v>0.29166666666666669</v>
      </c>
      <c r="F77" s="65">
        <v>0.33333333333333331</v>
      </c>
      <c r="G77" s="66">
        <f t="shared" si="9"/>
        <v>4.166666666666663E-2</v>
      </c>
      <c r="H77" s="67">
        <f t="shared" si="10"/>
        <v>43320</v>
      </c>
      <c r="I77" s="67" t="s">
        <v>89</v>
      </c>
      <c r="J77" s="68">
        <v>0.29166666666666669</v>
      </c>
      <c r="K77" s="68">
        <v>0.33333333333333331</v>
      </c>
      <c r="L77" s="66">
        <f t="shared" si="11"/>
        <v>0</v>
      </c>
      <c r="M77" s="69">
        <f t="shared" si="12"/>
        <v>43326</v>
      </c>
      <c r="N77" s="70" t="s">
        <v>90</v>
      </c>
      <c r="O77" s="71">
        <v>0.29166666666666669</v>
      </c>
      <c r="P77" s="71">
        <v>0.33333333333333331</v>
      </c>
      <c r="Q77" s="66">
        <f t="shared" si="13"/>
        <v>4.166666666666663E-2</v>
      </c>
      <c r="R77" s="72">
        <f t="shared" si="14"/>
        <v>43334</v>
      </c>
      <c r="S77" s="67" t="s">
        <v>90</v>
      </c>
      <c r="T77" s="65">
        <v>0.29166666666666669</v>
      </c>
      <c r="U77" s="65">
        <v>0.33333333333333331</v>
      </c>
      <c r="V77" s="66">
        <f t="shared" si="15"/>
        <v>4.166666666666663E-2</v>
      </c>
      <c r="W77" s="73">
        <f t="shared" si="16"/>
        <v>0.12499999999999989</v>
      </c>
    </row>
    <row r="78" spans="1:23" ht="15.75" thickBot="1" x14ac:dyDescent="0.3">
      <c r="A78" s="75"/>
      <c r="B78" s="75"/>
      <c r="C78" s="63"/>
      <c r="D78" s="64">
        <v>43320</v>
      </c>
      <c r="E78" s="65">
        <v>0.29166666666666669</v>
      </c>
      <c r="F78" s="65">
        <v>0.33333333333333331</v>
      </c>
      <c r="G78" s="66">
        <f t="shared" si="9"/>
        <v>4.166666666666663E-2</v>
      </c>
      <c r="H78" s="67">
        <f t="shared" si="10"/>
        <v>43321</v>
      </c>
      <c r="I78" s="67" t="s">
        <v>89</v>
      </c>
      <c r="J78" s="68">
        <v>0.29166666666666669</v>
      </c>
      <c r="K78" s="68">
        <v>0.33333333333333331</v>
      </c>
      <c r="L78" s="66">
        <f t="shared" si="11"/>
        <v>0</v>
      </c>
      <c r="M78" s="69">
        <f t="shared" si="12"/>
        <v>43327</v>
      </c>
      <c r="N78" s="70" t="s">
        <v>90</v>
      </c>
      <c r="O78" s="71">
        <v>0.29166666666666669</v>
      </c>
      <c r="P78" s="71">
        <v>0.33333333333333331</v>
      </c>
      <c r="Q78" s="66">
        <f t="shared" si="13"/>
        <v>4.166666666666663E-2</v>
      </c>
      <c r="R78" s="72">
        <f t="shared" si="14"/>
        <v>43335</v>
      </c>
      <c r="S78" s="67" t="s">
        <v>90</v>
      </c>
      <c r="T78" s="65">
        <v>0.29166666666666669</v>
      </c>
      <c r="U78" s="65">
        <v>0.33333333333333331</v>
      </c>
      <c r="V78" s="66">
        <f t="shared" si="15"/>
        <v>4.166666666666663E-2</v>
      </c>
      <c r="W78" s="73">
        <f t="shared" si="16"/>
        <v>0.12499999999999989</v>
      </c>
    </row>
    <row r="79" spans="1:23" ht="15.75" thickBot="1" x14ac:dyDescent="0.3">
      <c r="A79" s="74"/>
      <c r="B79" s="74"/>
      <c r="C79" s="108" t="s">
        <v>91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</row>
    <row r="80" spans="1:23" x14ac:dyDescent="0.25">
      <c r="A80" s="74"/>
      <c r="B80" s="74"/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1:17" x14ac:dyDescent="0.25">
      <c r="A81" s="74"/>
      <c r="B81" s="74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4"/>
    </row>
    <row r="82" spans="1:17" x14ac:dyDescent="0.25">
      <c r="A82" s="74"/>
      <c r="B82" s="74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</row>
    <row r="83" spans="1:17" x14ac:dyDescent="0.25">
      <c r="A83" s="74"/>
      <c r="B83" s="74"/>
      <c r="C83" s="10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</row>
    <row r="84" spans="1:17" ht="15.75" thickBot="1" x14ac:dyDescent="0.3">
      <c r="A84" s="74"/>
      <c r="B84" s="74"/>
      <c r="C84" s="10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</row>
    <row r="85" spans="1:17" x14ac:dyDescent="0.25">
      <c r="A85" s="74"/>
      <c r="B85" s="74"/>
    </row>
  </sheetData>
  <sheetProtection algorithmName="SHA-512" hashValue="0kp3M8/WW96XvYeayW+vIlWqzzBqaFUixRWXjc7EgnK3hm501jTv5AgCceimePs2I6Ly/4Z7MbweElE5EOxZpA==" saltValue="o+eoAPS6A1+xfGuCO3MM9w==" spinCount="100000" sheet="1" objects="1" scenarios="1" selectLockedCells="1"/>
  <mergeCells count="2">
    <mergeCell ref="C80:Q84"/>
    <mergeCell ref="C79:Q79"/>
  </mergeCells>
  <dataValidations count="1">
    <dataValidation type="list" allowBlank="1" showInputMessage="1" showErrorMessage="1" sqref="N7:N78 S7:S78 I7:I78" xr:uid="{00000000-0002-0000-0400-000000000000}">
      <formula1>"Sim, Não"</formula1>
    </dataValidation>
  </dataValidations>
  <hyperlinks>
    <hyperlink ref="A12:B12" location="'D6'!B12" display="'D6'!B12" xr:uid="{A8490158-AEEE-40F1-B9E0-A1A6D49CA431}"/>
    <hyperlink ref="A11:B11" location="'D5'!B11" display="'D5'!B11" xr:uid="{58636671-DD40-4F4C-96FF-1EFFF0824119}"/>
    <hyperlink ref="A10:B10" location="'D4'!B10" display="'D4'!B10" xr:uid="{3538EEA7-0E6F-4812-9572-87DE239A3CCF}"/>
    <hyperlink ref="A9:B9" location="'D3'!B9" display="'D3'!B9" xr:uid="{D8FA105B-2994-44AE-AAA7-9D5607D8B87D}"/>
    <hyperlink ref="A7:B7" location="'D1'!B7" display="'D1'!B7" xr:uid="{E37F57FC-87B4-4210-B20A-B4F2864ED8F0}"/>
    <hyperlink ref="A8:B8" location="'D2'!B8" display="'D2'!B8" xr:uid="{7D793157-5401-4F56-9BEF-92FDED5ACFEB}"/>
    <hyperlink ref="B12" location="'Noç. Adminis. Financei. e Orçam'!A1" display="'Noç. Adminis. Financei. e Orçam'!A1" xr:uid="{F18A45C8-0F96-40D4-8DF4-DA755586D83F}"/>
    <hyperlink ref="B11" location="'Noç. Administração Pública'!A1" display="'Noç. Administração Pública'!A1" xr:uid="{ADD5588E-1339-489C-AE3B-940E2EEC43FF}"/>
    <hyperlink ref="B10" location="'Noç. Direito Eleitoral'!A1" display="'Noç. Direito Eleitoral'!A1" xr:uid="{6DCC72A9-1FCB-4BDD-99FA-B7ECA00D3BC1}"/>
    <hyperlink ref="B9" location="'Noç. Direito Administrativo'!A1" display="'Noç. Direito Administrativo'!A1" xr:uid="{5C5DBF11-C8AE-436E-9508-0D6CA7DD297B}"/>
    <hyperlink ref="B8" location="'Noç. Direito Constitucional '!A1" display="'Noç. Direito Constitucional '!A1" xr:uid="{BAD8036D-578F-46E7-9E0E-53DF19468806}"/>
    <hyperlink ref="B7" location="'Conhecimentos Gerais '!A1" display="'Conhecimentos Gerais '!A1" xr:uid="{C061963E-AE9D-4C6F-9856-CB18ACA122E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6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50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17" t="s">
        <v>83</v>
      </c>
      <c r="D6" s="18" t="s">
        <v>84</v>
      </c>
      <c r="E6" s="19" t="s">
        <v>85</v>
      </c>
      <c r="F6" s="19" t="s">
        <v>86</v>
      </c>
      <c r="G6" s="20">
        <f>SUM(G7:G30)</f>
        <v>0.99999999999999911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SUM(L7:L30)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SUM(Q7:Q30)</f>
        <v>0.99999999999999911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SUM(V7:V30)</f>
        <v>0.99999999999999911</v>
      </c>
      <c r="W6" s="24">
        <f>SUM(W7:W30)</f>
        <v>2.9999999999999991</v>
      </c>
    </row>
    <row r="7" spans="1:23" s="29" customFormat="1" ht="15.75" x14ac:dyDescent="0.25">
      <c r="A7" s="84">
        <v>1</v>
      </c>
      <c r="B7" s="84" t="str">
        <f>Cronograma!B10</f>
        <v xml:space="preserve">Conhecimentos Gerais </v>
      </c>
      <c r="C7" s="86" t="s">
        <v>169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s="29" customFormat="1" ht="31.5" x14ac:dyDescent="0.25">
      <c r="A8" s="85">
        <v>2</v>
      </c>
      <c r="B8" s="85" t="str">
        <f>Cronograma!B11</f>
        <v>Noções de Direito Constitucional</v>
      </c>
      <c r="C8" s="86" t="s">
        <v>170</v>
      </c>
      <c r="D8" s="64">
        <v>43250</v>
      </c>
      <c r="E8" s="65">
        <v>0.29166666666666669</v>
      </c>
      <c r="F8" s="65">
        <v>0.33333333333333331</v>
      </c>
      <c r="G8" s="66">
        <f t="shared" ref="G8:G30" si="1">F8-E8</f>
        <v>4.166666666666663E-2</v>
      </c>
      <c r="H8" s="67">
        <f t="shared" ref="H8:H30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30" si="3">IF(I8="sim",K8-J8,0)</f>
        <v>0</v>
      </c>
      <c r="M8" s="69">
        <f t="shared" ref="M8:M30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30" si="5">IF(N8="sim",P8-O8,0)</f>
        <v>4.166666666666663E-2</v>
      </c>
      <c r="R8" s="72">
        <f t="shared" ref="R8:R30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30" si="7">IF(S8="sim",U8-T8,0)</f>
        <v>4.166666666666663E-2</v>
      </c>
      <c r="W8" s="73">
        <f t="shared" ref="W8:W30" si="8">G8+L8+Q8+V8</f>
        <v>0.12499999999999989</v>
      </c>
    </row>
    <row r="9" spans="1:23" s="29" customFormat="1" ht="15.75" x14ac:dyDescent="0.25">
      <c r="A9" s="81">
        <v>3</v>
      </c>
      <c r="B9" s="81" t="str">
        <f>Cronograma!B12</f>
        <v>Noções de Direito Administrativo</v>
      </c>
      <c r="C9" s="86" t="s">
        <v>171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s="29" customFormat="1" ht="63" x14ac:dyDescent="0.25">
      <c r="A10" s="81">
        <v>4</v>
      </c>
      <c r="B10" s="81" t="str">
        <f>Cronograma!B13</f>
        <v xml:space="preserve">Noções de Direito Eleitoral </v>
      </c>
      <c r="C10" s="86" t="s">
        <v>172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s="29" customFormat="1" ht="15.75" x14ac:dyDescent="0.25">
      <c r="A11" s="81">
        <v>5</v>
      </c>
      <c r="B11" s="81" t="str">
        <f>Cronograma!B14</f>
        <v>Noções de Administração Pública</v>
      </c>
      <c r="C11" s="86" t="s">
        <v>173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s="29" customFormat="1" ht="31.5" x14ac:dyDescent="0.25">
      <c r="A12" s="81">
        <v>6</v>
      </c>
      <c r="B12" s="81" t="str">
        <f>Cronograma!B15</f>
        <v>Noções de Administração Financeira e Orçamentária</v>
      </c>
      <c r="C12" s="86" t="s">
        <v>174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s="29" customFormat="1" ht="15.75" x14ac:dyDescent="0.25">
      <c r="A13" s="78"/>
      <c r="B13" s="78"/>
      <c r="C13" s="86" t="s">
        <v>189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s="29" customFormat="1" ht="31.5" x14ac:dyDescent="0.25">
      <c r="A14" s="78"/>
      <c r="B14" s="78"/>
      <c r="C14" s="86" t="s">
        <v>175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s="29" customFormat="1" ht="15.75" x14ac:dyDescent="0.25">
      <c r="A15" s="78"/>
      <c r="B15" s="78"/>
      <c r="C15" s="86" t="s">
        <v>176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s="29" customFormat="1" ht="47.25" x14ac:dyDescent="0.25">
      <c r="A16" s="78"/>
      <c r="B16" s="78"/>
      <c r="C16" s="86" t="s">
        <v>177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s="29" customFormat="1" ht="15.75" x14ac:dyDescent="0.25">
      <c r="A17" s="1"/>
      <c r="B17" s="1"/>
      <c r="C17" s="86" t="s">
        <v>178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s="29" customFormat="1" ht="31.5" x14ac:dyDescent="0.25">
      <c r="A18" s="1"/>
      <c r="B18" s="1"/>
      <c r="C18" s="86" t="s">
        <v>179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s="29" customFormat="1" ht="15.75" x14ac:dyDescent="0.25">
      <c r="A19" s="1"/>
      <c r="B19" s="1"/>
      <c r="C19" s="86" t="s">
        <v>180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s="29" customFormat="1" ht="15.75" x14ac:dyDescent="0.25">
      <c r="A20" s="1"/>
      <c r="B20" s="1"/>
      <c r="C20" s="86" t="s">
        <v>181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89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90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90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s="29" customFormat="1" ht="15.75" x14ac:dyDescent="0.25">
      <c r="A21" s="1"/>
      <c r="B21" s="1"/>
      <c r="C21" s="86" t="s">
        <v>182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89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90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90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s="29" customFormat="1" ht="15.75" x14ac:dyDescent="0.25">
      <c r="A22" s="1"/>
      <c r="B22" s="1"/>
      <c r="C22" s="86" t="s">
        <v>183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89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90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90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s="29" customFormat="1" ht="15.75" x14ac:dyDescent="0.25">
      <c r="A23" s="1"/>
      <c r="B23" s="1"/>
      <c r="C23" s="86" t="s">
        <v>184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89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90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90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s="29" customFormat="1" ht="15.75" x14ac:dyDescent="0.25">
      <c r="A24" s="1"/>
      <c r="B24" s="1"/>
      <c r="C24" s="86" t="s">
        <v>185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89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90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90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s="29" customFormat="1" ht="15.75" x14ac:dyDescent="0.25">
      <c r="A25" s="1"/>
      <c r="B25" s="1"/>
      <c r="C25" s="86" t="s">
        <v>186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89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90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90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s="29" customFormat="1" ht="15.75" x14ac:dyDescent="0.25">
      <c r="A26" s="1"/>
      <c r="B26" s="1"/>
      <c r="C26" s="86" t="s">
        <v>187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89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90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90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s="29" customFormat="1" ht="15.75" x14ac:dyDescent="0.25">
      <c r="A27" s="1"/>
      <c r="B27" s="1"/>
      <c r="C27" s="86" t="s">
        <v>188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89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90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90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s="29" customFormat="1" x14ac:dyDescent="0.25">
      <c r="A28" s="1"/>
      <c r="B28" s="1"/>
      <c r="C28" s="63"/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89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90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90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s="29" customFormat="1" x14ac:dyDescent="0.25">
      <c r="A29" s="1"/>
      <c r="B29" s="1"/>
      <c r="C29" s="63"/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89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90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90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s="29" customFormat="1" ht="15.75" thickBot="1" x14ac:dyDescent="0.3">
      <c r="A30" s="1"/>
      <c r="B30" s="1"/>
      <c r="C30" s="63"/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89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90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90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15.75" thickBot="1" x14ac:dyDescent="0.3">
      <c r="C31" s="108" t="s">
        <v>91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2" spans="1:23" x14ac:dyDescent="0.25"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3:17" x14ac:dyDescent="0.25"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3:17" x14ac:dyDescent="0.25"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3:17" x14ac:dyDescent="0.25"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3:17" ht="15.75" thickBot="1" x14ac:dyDescent="0.3"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</sheetData>
  <sheetProtection algorithmName="SHA-512" hashValue="dWRjqQMWBxv4J1oEtnK5U/kCsJ9ox7fiQP9rZG1quad8KIHvC5R/x2M7K+8NYq6ZE1hCXbnmtLcVjPTa70Bgbg==" saltValue="09ekw5Osa9xYQkaDcH6cmg==" spinCount="100000" sheet="1" objects="1" scenarios="1" selectLockedCells="1"/>
  <mergeCells count="2">
    <mergeCell ref="C31:Q31"/>
    <mergeCell ref="C32:Q36"/>
  </mergeCells>
  <dataValidations disablePrompts="1" count="1">
    <dataValidation type="list" allowBlank="1" showInputMessage="1" showErrorMessage="1" sqref="N7:N30 S7:S30 I7:I30" xr:uid="{00000000-0002-0000-0500-000000000000}">
      <formula1>"Sim, Não"</formula1>
    </dataValidation>
  </dataValidations>
  <hyperlinks>
    <hyperlink ref="A12:B12" location="'D6'!B12" display="'D6'!B12" xr:uid="{7D564300-8044-4777-881E-29865FE43987}"/>
    <hyperlink ref="A11:B11" location="'D5'!B11" display="'D5'!B11" xr:uid="{2FCFC9FB-483B-4A15-9061-790839587F13}"/>
    <hyperlink ref="A10:B10" location="'D4'!B10" display="'D4'!B10" xr:uid="{2FCF0BDA-4F39-4BF6-A370-E28A4E1E1055}"/>
    <hyperlink ref="A9:B9" location="'D3'!B9" display="'D3'!B9" xr:uid="{ECEBA6A6-3167-407E-9EAE-E8B7A6304B01}"/>
    <hyperlink ref="A7:B7" location="'D1'!B7" display="'D1'!B7" xr:uid="{84346AC3-B65C-4A4D-82E8-C39296EEF037}"/>
    <hyperlink ref="A8:B8" location="'D2'!B8" display="'D2'!B8" xr:uid="{AC314819-AD42-49B6-8871-0D8A9A0B776B}"/>
    <hyperlink ref="B12" location="'Noç. Adminis. Financei. e Orçam'!A1" display="'Noç. Adminis. Financei. e Orçam'!A1" xr:uid="{D0DE824D-3E8D-4CB3-86C2-9F6863091B48}"/>
    <hyperlink ref="B11" location="'Noç. Administração Pública'!A1" display="'Noç. Administração Pública'!A1" xr:uid="{6CD0D855-A5FF-409C-80CD-3112455FCBF4}"/>
    <hyperlink ref="B10" location="'Noç. Direito Eleitoral'!A1" display="'Noç. Direito Eleitoral'!A1" xr:uid="{592371AB-AF0E-4D78-AAA4-72881525577C}"/>
    <hyperlink ref="B9" location="'Noç. Direito Administrativo'!A1" display="'Noç. Direito Administrativo'!A1" xr:uid="{B6F7AC95-B466-475F-9BB2-0330575EED35}"/>
    <hyperlink ref="B8" location="'Noç. Direito Constitucional '!A1" display="'Noç. Direito Constitucional '!A1" xr:uid="{3FFB70C9-B96E-4EF9-BCE5-D0E241197B2D}"/>
    <hyperlink ref="B7" location="'Conhecimentos Gerais '!A1" display="'Conhecimentos Gerais '!A1" xr:uid="{0DF4303A-E1D3-407D-AB32-FA6B20116F9C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1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9.71093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17" t="s">
        <v>83</v>
      </c>
      <c r="D6" s="18" t="s">
        <v>84</v>
      </c>
      <c r="E6" s="19" t="s">
        <v>85</v>
      </c>
      <c r="F6" s="19" t="s">
        <v>86</v>
      </c>
      <c r="G6" s="20">
        <f>SUM(G7:G34)</f>
        <v>1.1666666666666652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SUM(L7:L34)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SUM(Q7:Q34)</f>
        <v>1.1666666666666652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SUM(V7:V34)</f>
        <v>1.1666666666666652</v>
      </c>
      <c r="W6" s="24">
        <f>SUM(W7:W34)</f>
        <v>3.4999999999999991</v>
      </c>
    </row>
    <row r="7" spans="1:23" ht="15.75" x14ac:dyDescent="0.25">
      <c r="A7" s="84">
        <v>1</v>
      </c>
      <c r="B7" s="84" t="str">
        <f>Cronograma!B10</f>
        <v xml:space="preserve">Conhecimentos Gerais </v>
      </c>
      <c r="C7" s="86" t="s">
        <v>190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1.5" x14ac:dyDescent="0.25">
      <c r="A8" s="81">
        <v>2</v>
      </c>
      <c r="B8" s="81" t="str">
        <f>Cronograma!B11</f>
        <v>Noções de Direito Constitucional</v>
      </c>
      <c r="C8" s="86" t="s">
        <v>191</v>
      </c>
      <c r="D8" s="64">
        <v>43250</v>
      </c>
      <c r="E8" s="65">
        <v>0.29166666666666669</v>
      </c>
      <c r="F8" s="65">
        <v>0.33333333333333331</v>
      </c>
      <c r="G8" s="66">
        <f t="shared" ref="G8:G34" si="1">F8-E8</f>
        <v>4.166666666666663E-2</v>
      </c>
      <c r="H8" s="67">
        <f t="shared" ref="H8:H34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34" si="3">IF(I8="sim",K8-J8,0)</f>
        <v>0</v>
      </c>
      <c r="M8" s="69">
        <f t="shared" ref="M8:M34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34" si="5">IF(N8="sim",P8-O8,0)</f>
        <v>4.166666666666663E-2</v>
      </c>
      <c r="R8" s="72">
        <f t="shared" ref="R8:R34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34" si="7">IF(S8="sim",U8-T8,0)</f>
        <v>4.166666666666663E-2</v>
      </c>
      <c r="W8" s="73">
        <f t="shared" ref="W8:W34" si="8">G8+L8+Q8+V8</f>
        <v>0.12499999999999989</v>
      </c>
    </row>
    <row r="9" spans="1:23" ht="15.75" x14ac:dyDescent="0.25">
      <c r="A9" s="85">
        <v>3</v>
      </c>
      <c r="B9" s="85" t="str">
        <f>Cronograma!B12</f>
        <v>Noções de Direito Administrativo</v>
      </c>
      <c r="C9" s="86" t="s">
        <v>192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47.25" x14ac:dyDescent="0.25">
      <c r="A10" s="81">
        <v>4</v>
      </c>
      <c r="B10" s="81" t="str">
        <f>Cronograma!B13</f>
        <v xml:space="preserve">Noções de Direito Eleitoral </v>
      </c>
      <c r="C10" s="86" t="s">
        <v>193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15.75" x14ac:dyDescent="0.25">
      <c r="A11" s="81">
        <v>5</v>
      </c>
      <c r="B11" s="81" t="str">
        <f>Cronograma!B14</f>
        <v>Noções de Administração Pública</v>
      </c>
      <c r="C11" s="86" t="s">
        <v>194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31.5" x14ac:dyDescent="0.25">
      <c r="A12" s="81">
        <v>6</v>
      </c>
      <c r="B12" s="81" t="str">
        <f>Cronograma!B15</f>
        <v>Noções de Administração Financeira e Orçamentária</v>
      </c>
      <c r="C12" s="86" t="s">
        <v>195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15.75" x14ac:dyDescent="0.25">
      <c r="A13" s="78"/>
      <c r="B13" s="78"/>
      <c r="C13" s="86" t="s">
        <v>196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31.5" x14ac:dyDescent="0.25">
      <c r="A14" s="78"/>
      <c r="B14" s="78"/>
      <c r="C14" s="86" t="s">
        <v>197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15.75" x14ac:dyDescent="0.25">
      <c r="A15" s="78"/>
      <c r="B15" s="78"/>
      <c r="C15" s="86" t="s">
        <v>198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15.75" x14ac:dyDescent="0.25">
      <c r="A16" s="78"/>
      <c r="B16" s="78"/>
      <c r="C16" s="86" t="s">
        <v>199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15.75" x14ac:dyDescent="0.25">
      <c r="A17" s="1"/>
      <c r="B17" s="1"/>
      <c r="C17" s="86" t="s">
        <v>200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31.5" x14ac:dyDescent="0.25">
      <c r="A18" s="1"/>
      <c r="B18" s="1"/>
      <c r="C18" s="86" t="s">
        <v>201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15.75" x14ac:dyDescent="0.25">
      <c r="A19" s="1"/>
      <c r="B19" s="1"/>
      <c r="C19" s="86" t="s">
        <v>202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15.75" x14ac:dyDescent="0.25">
      <c r="A20" s="1"/>
      <c r="B20" s="1"/>
      <c r="C20" s="86" t="s">
        <v>203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89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90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90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ht="15.75" x14ac:dyDescent="0.25">
      <c r="A21" s="1"/>
      <c r="B21" s="1"/>
      <c r="C21" s="86" t="s">
        <v>204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89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90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90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ht="15.75" x14ac:dyDescent="0.25">
      <c r="A22" s="1"/>
      <c r="B22" s="1"/>
      <c r="C22" s="86" t="s">
        <v>205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89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90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90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ht="31.5" x14ac:dyDescent="0.25">
      <c r="A23" s="1"/>
      <c r="B23" s="1"/>
      <c r="C23" s="86" t="s">
        <v>206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89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90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90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ht="15.75" x14ac:dyDescent="0.25">
      <c r="A24" s="1"/>
      <c r="B24" s="1"/>
      <c r="C24" s="86" t="s">
        <v>207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89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90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90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ht="15.75" x14ac:dyDescent="0.25">
      <c r="A25" s="1"/>
      <c r="B25" s="1"/>
      <c r="C25" s="86" t="s">
        <v>208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89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90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90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ht="15.75" x14ac:dyDescent="0.25">
      <c r="A26" s="1"/>
      <c r="B26" s="1"/>
      <c r="C26" s="86" t="s">
        <v>209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89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90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90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ht="31.5" x14ac:dyDescent="0.25">
      <c r="A27" s="1"/>
      <c r="B27" s="1"/>
      <c r="C27" s="86" t="s">
        <v>210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89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90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90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ht="31.5" x14ac:dyDescent="0.25">
      <c r="A28" s="1"/>
      <c r="B28" s="1"/>
      <c r="C28" s="86" t="s">
        <v>211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89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90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90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ht="31.5" x14ac:dyDescent="0.25">
      <c r="A29" s="1"/>
      <c r="B29" s="1"/>
      <c r="C29" s="86" t="s">
        <v>212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89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90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90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ht="31.5" x14ac:dyDescent="0.25">
      <c r="A30" s="1"/>
      <c r="B30" s="1"/>
      <c r="C30" s="86" t="s">
        <v>213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89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90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90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31.5" x14ac:dyDescent="0.25">
      <c r="A31" s="1"/>
      <c r="B31" s="1"/>
      <c r="C31" s="86" t="s">
        <v>214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89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90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90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ht="15.75" x14ac:dyDescent="0.25">
      <c r="A32" s="1"/>
      <c r="B32" s="1"/>
      <c r="C32" s="86" t="s">
        <v>215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89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90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90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ht="15.75" x14ac:dyDescent="0.25">
      <c r="A33" s="1"/>
      <c r="B33" s="1"/>
      <c r="C33" s="86" t="s">
        <v>216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89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90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90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ht="31.5" x14ac:dyDescent="0.25">
      <c r="A34" s="1"/>
      <c r="B34" s="1"/>
      <c r="C34" s="86" t="s">
        <v>217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89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90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90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ht="15.75" thickBot="1" x14ac:dyDescent="0.3">
      <c r="C35" s="29"/>
      <c r="D35" s="64">
        <v>43341</v>
      </c>
      <c r="E35" s="65">
        <v>0.29166666666666669</v>
      </c>
      <c r="F35" s="65">
        <v>0.33333333333333331</v>
      </c>
      <c r="G35" s="66">
        <f t="shared" ref="G35" si="9">F35-E35</f>
        <v>4.166666666666663E-2</v>
      </c>
      <c r="H35" s="67">
        <f t="shared" ref="H35" si="10">IF(D35="","",D35+DAY(1))</f>
        <v>43342</v>
      </c>
      <c r="I35" s="67" t="s">
        <v>89</v>
      </c>
      <c r="J35" s="68">
        <v>0.29166666666666669</v>
      </c>
      <c r="K35" s="68">
        <v>0.33333333333333331</v>
      </c>
      <c r="L35" s="66">
        <f t="shared" ref="L35" si="11">IF(I35="sim",K35-J35,0)</f>
        <v>0</v>
      </c>
      <c r="M35" s="69">
        <f t="shared" ref="M35" si="12">IF(D35="","",D35+DAY(7))</f>
        <v>43348</v>
      </c>
      <c r="N35" s="70" t="s">
        <v>90</v>
      </c>
      <c r="O35" s="71">
        <v>0.29166666666666669</v>
      </c>
      <c r="P35" s="71">
        <v>0.33333333333333331</v>
      </c>
      <c r="Q35" s="66">
        <f t="shared" ref="Q35" si="13">IF(N35="sim",P35-O35,0)</f>
        <v>4.166666666666663E-2</v>
      </c>
      <c r="R35" s="72">
        <f t="shared" ref="R35" si="14">IF(D35="","",D35+DAY(15))</f>
        <v>43356</v>
      </c>
      <c r="S35" s="67" t="s">
        <v>90</v>
      </c>
      <c r="T35" s="65">
        <v>0.29166666666666669</v>
      </c>
      <c r="U35" s="65">
        <v>0.33333333333333331</v>
      </c>
      <c r="V35" s="66">
        <f t="shared" ref="V35" si="15">IF(S35="sim",U35-T35,0)</f>
        <v>4.166666666666663E-2</v>
      </c>
      <c r="W35" s="73">
        <f t="shared" ref="W35" si="16">G35+L35+Q35+V35</f>
        <v>0.12499999999999989</v>
      </c>
    </row>
    <row r="36" spans="1:23" ht="15.75" thickBot="1" x14ac:dyDescent="0.3">
      <c r="C36" s="108" t="s">
        <v>91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  <row r="37" spans="1:23" x14ac:dyDescent="0.25"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23" x14ac:dyDescent="0.25"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23" x14ac:dyDescent="0.25"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23" x14ac:dyDescent="0.25"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23" ht="15.75" thickBot="1" x14ac:dyDescent="0.3"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</sheetData>
  <sheetProtection algorithmName="SHA-512" hashValue="WkSCbFvI2cJYaiSGgh2XM2T8jwXW0RVrmhyaDPLSePH9ZGzRJ/Jjh3hYubztBmL0GM4EO/Xus7GZAX6XMBw7VQ==" saltValue="WNLMdunsyvuCqCHsfu9DYA==" spinCount="100000" sheet="1" objects="1" scenarios="1" selectLockedCells="1"/>
  <mergeCells count="2">
    <mergeCell ref="C36:Q36"/>
    <mergeCell ref="C37:Q41"/>
  </mergeCells>
  <dataValidations disablePrompts="1" count="1">
    <dataValidation type="list" allowBlank="1" showInputMessage="1" showErrorMessage="1" sqref="I7:I35 S7:S35 N7:N35" xr:uid="{00000000-0002-0000-0700-000000000000}">
      <formula1>"Sim, Não"</formula1>
    </dataValidation>
  </dataValidations>
  <hyperlinks>
    <hyperlink ref="A12:B12" location="'D6'!B12" display="'D6'!B12" xr:uid="{5CEFE87C-CF05-42A4-AFBB-1D06C2A00066}"/>
    <hyperlink ref="A11:B11" location="'D5'!B11" display="'D5'!B11" xr:uid="{C99C828E-9D4D-44D1-8E75-B6FF9D0C9EFB}"/>
    <hyperlink ref="A10:B10" location="'D4'!B10" display="'D4'!B10" xr:uid="{850E570D-0F62-409C-B737-FADCA789FE2B}"/>
    <hyperlink ref="A9:B9" location="'D3'!B9" display="'D3'!B9" xr:uid="{6517A5F9-30C2-404D-8424-EDB9465F9010}"/>
    <hyperlink ref="A7:B7" location="'D1'!B7" display="'D1'!B7" xr:uid="{810EFFD6-DD4B-49FB-A4BE-680154082127}"/>
    <hyperlink ref="A8:B8" location="'D2'!B8" display="'D2'!B8" xr:uid="{ACBB7172-49FE-453E-96AA-0C6B9805DFD7}"/>
    <hyperlink ref="B12" location="'Noç. Adminis. Financei. e Orçam'!A1" display="'Noç. Adminis. Financei. e Orçam'!A1" xr:uid="{0F30F5C7-E08D-4758-A848-44A4529A167E}"/>
    <hyperlink ref="B11" location="'Noç. Administração Pública'!A1" display="'Noç. Administração Pública'!A1" xr:uid="{E6814135-7EC6-4100-AC8E-230B4063245C}"/>
    <hyperlink ref="B10" location="'Noç. Direito Eleitoral'!A1" display="'Noç. Direito Eleitoral'!A1" xr:uid="{C73335E1-1520-445C-B334-902A44F102C5}"/>
    <hyperlink ref="B9" location="'Noç. Direito Administrativo'!A1" display="'Noç. Direito Administrativo'!A1" xr:uid="{AB8D89EE-ACA8-4680-AC94-920B51CC4DB8}"/>
    <hyperlink ref="B8" location="'Noç. Direito Constitucional '!A1" display="'Noç. Direito Constitucional '!A1" xr:uid="{42DA34E3-2D0D-4FE5-8A97-2985EB1698E8}"/>
    <hyperlink ref="B7" location="'Conhecimentos Gerais '!A1" display="'Conhecimentos Gerais '!A1" xr:uid="{B1F3DA2B-6CFA-4241-BF27-945809075EA3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1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50.5703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17" t="s">
        <v>83</v>
      </c>
      <c r="D6" s="18" t="s">
        <v>84</v>
      </c>
      <c r="E6" s="19" t="s">
        <v>85</v>
      </c>
      <c r="F6" s="19" t="s">
        <v>86</v>
      </c>
      <c r="G6" s="20">
        <f>SUM(G7:G25)</f>
        <v>0.79166666666666596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SUM(L7:L25)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SUM(Q7:Q25)</f>
        <v>0.79166666666666596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SUM(V7:V25)</f>
        <v>0.79166666666666596</v>
      </c>
      <c r="W6" s="24">
        <f>SUM(W7:W25)</f>
        <v>2.3749999999999991</v>
      </c>
    </row>
    <row r="7" spans="1:23" ht="15.75" x14ac:dyDescent="0.25">
      <c r="A7" s="84">
        <v>1</v>
      </c>
      <c r="B7" s="84" t="str">
        <f>Cronograma!B10</f>
        <v xml:space="preserve">Conhecimentos Gerais </v>
      </c>
      <c r="C7" s="86" t="s">
        <v>218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94.5" x14ac:dyDescent="0.25">
      <c r="A8" s="81">
        <v>2</v>
      </c>
      <c r="B8" s="81" t="str">
        <f>Cronograma!B11</f>
        <v>Noções de Direito Constitucional</v>
      </c>
      <c r="C8" s="86" t="s">
        <v>219</v>
      </c>
      <c r="D8" s="64">
        <v>43250</v>
      </c>
      <c r="E8" s="65">
        <v>0.29166666666666669</v>
      </c>
      <c r="F8" s="65">
        <v>0.33333333333333331</v>
      </c>
      <c r="G8" s="66">
        <f t="shared" ref="G8:G25" si="1">F8-E8</f>
        <v>4.166666666666663E-2</v>
      </c>
      <c r="H8" s="67">
        <f t="shared" ref="H8:H25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25" si="3">IF(I8="sim",K8-J8,0)</f>
        <v>0</v>
      </c>
      <c r="M8" s="69">
        <f t="shared" ref="M8:M25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25" si="5">IF(N8="sim",P8-O8,0)</f>
        <v>4.166666666666663E-2</v>
      </c>
      <c r="R8" s="72">
        <f t="shared" ref="R8:R25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25" si="7">IF(S8="sim",U8-T8,0)</f>
        <v>4.166666666666663E-2</v>
      </c>
      <c r="W8" s="73">
        <f t="shared" ref="W8:W25" si="8">G8+L8+Q8+V8</f>
        <v>0.12499999999999989</v>
      </c>
    </row>
    <row r="9" spans="1:23" ht="31.5" x14ac:dyDescent="0.25">
      <c r="A9" s="81">
        <v>3</v>
      </c>
      <c r="B9" s="81" t="str">
        <f>Cronograma!B12</f>
        <v>Noções de Direito Administrativo</v>
      </c>
      <c r="C9" s="86" t="s">
        <v>220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31.5" x14ac:dyDescent="0.25">
      <c r="A10" s="85">
        <v>4</v>
      </c>
      <c r="B10" s="85" t="str">
        <f>Cronograma!B13</f>
        <v xml:space="preserve">Noções de Direito Eleitoral </v>
      </c>
      <c r="C10" s="86" t="s">
        <v>221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31.5" x14ac:dyDescent="0.25">
      <c r="A11" s="81">
        <v>5</v>
      </c>
      <c r="B11" s="81" t="str">
        <f>Cronograma!B14</f>
        <v>Noções de Administração Pública</v>
      </c>
      <c r="C11" s="86" t="s">
        <v>222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15.75" x14ac:dyDescent="0.25">
      <c r="A12" s="81">
        <v>6</v>
      </c>
      <c r="B12" s="81" t="str">
        <f>Cronograma!B15</f>
        <v>Noções de Administração Financeira e Orçamentária</v>
      </c>
      <c r="C12" s="86" t="s">
        <v>223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15.75" x14ac:dyDescent="0.25">
      <c r="A13" s="78"/>
      <c r="B13" s="78"/>
      <c r="C13" s="86" t="s">
        <v>224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15.75" x14ac:dyDescent="0.25">
      <c r="A14" s="78"/>
      <c r="B14" s="78"/>
      <c r="C14" s="86" t="s">
        <v>225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31.5" x14ac:dyDescent="0.25">
      <c r="A15" s="78"/>
      <c r="B15" s="78"/>
      <c r="C15" s="86" t="s">
        <v>226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15.75" x14ac:dyDescent="0.25">
      <c r="A16" s="78"/>
      <c r="B16" s="78"/>
      <c r="C16" s="86" t="s">
        <v>227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15.75" x14ac:dyDescent="0.25">
      <c r="A17" s="79"/>
      <c r="B17" s="79"/>
      <c r="C17" s="86" t="s">
        <v>228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15.75" x14ac:dyDescent="0.25">
      <c r="A18" s="1"/>
      <c r="B18" s="1"/>
      <c r="C18" s="86" t="s">
        <v>229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15.75" x14ac:dyDescent="0.25">
      <c r="A19" s="1"/>
      <c r="B19" s="1"/>
      <c r="C19" s="86" t="s">
        <v>230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78.75" x14ac:dyDescent="0.25">
      <c r="A20" s="1"/>
      <c r="B20" s="1"/>
      <c r="C20" s="86" t="s">
        <v>231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89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90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90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ht="220.5" x14ac:dyDescent="0.25">
      <c r="A21" s="1"/>
      <c r="B21" s="1"/>
      <c r="C21" s="86" t="s">
        <v>232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89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90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90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ht="31.5" x14ac:dyDescent="0.25">
      <c r="A22" s="1"/>
      <c r="B22" s="1"/>
      <c r="C22" s="86" t="s">
        <v>233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89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90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90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ht="47.25" x14ac:dyDescent="0.25">
      <c r="A23" s="1"/>
      <c r="B23" s="1"/>
      <c r="C23" s="86" t="s">
        <v>234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89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90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90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x14ac:dyDescent="0.25">
      <c r="A24" s="1"/>
      <c r="B24" s="1"/>
      <c r="C24" s="87" t="s">
        <v>235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89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90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90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ht="15.75" thickBot="1" x14ac:dyDescent="0.3">
      <c r="A25" s="1"/>
      <c r="B25" s="1"/>
      <c r="C25" s="63"/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89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90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90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ht="15.75" thickBot="1" x14ac:dyDescent="0.3">
      <c r="C26" s="108" t="s">
        <v>91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</row>
    <row r="27" spans="1:23" x14ac:dyDescent="0.25"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23" x14ac:dyDescent="0.25"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23" x14ac:dyDescent="0.25"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1:23" x14ac:dyDescent="0.25"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23" ht="15.75" thickBot="1" x14ac:dyDescent="0.3"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</row>
  </sheetData>
  <sheetProtection algorithmName="SHA-512" hashValue="hzuyYf9z408BeXxu0dHS0AIP50co9l0vmXMk8ZYy7zgg9UTd1NxdhYVB/islSMiw9xoyU5ndpSzqWq5AQ214aw==" saltValue="2s+0yiJaKM2pxannUmhUAg==" spinCount="100000" sheet="1" objects="1" scenarios="1" selectLockedCells="1"/>
  <mergeCells count="2">
    <mergeCell ref="C26:Q26"/>
    <mergeCell ref="C27:Q31"/>
  </mergeCells>
  <dataValidations disablePrompts="1" count="1">
    <dataValidation type="list" allowBlank="1" showInputMessage="1" showErrorMessage="1" sqref="N7:N25 S7:S25 I7:I25" xr:uid="{00000000-0002-0000-0600-000000000000}">
      <formula1>"Sim, Não"</formula1>
    </dataValidation>
  </dataValidations>
  <hyperlinks>
    <hyperlink ref="A12:B12" location="'D6'!B12" display="'D6'!B12" xr:uid="{C9751A77-A73A-4719-B121-9FE61F87225A}"/>
    <hyperlink ref="A11:B11" location="'D5'!B11" display="'D5'!B11" xr:uid="{39902951-E7EF-471D-BB47-62D4600D383B}"/>
    <hyperlink ref="A10:B10" location="'D4'!B10" display="'D4'!B10" xr:uid="{82416D8B-17EE-41DD-90C5-2CCAF73AD2A9}"/>
    <hyperlink ref="A9:B9" location="'D3'!B9" display="'D3'!B9" xr:uid="{EC12852B-2CB9-4D51-BB5A-5707CC27C525}"/>
    <hyperlink ref="A7:B7" location="'D1'!B7" display="'D1'!B7" xr:uid="{49837429-C774-4794-9511-1EFA30D405E4}"/>
    <hyperlink ref="A8:B8" location="'D2'!B8" display="'D2'!B8" xr:uid="{11FA518E-4030-4411-995A-733631CEA0F1}"/>
    <hyperlink ref="B12" location="'Noç. Adminis. Financei. e Orçam'!A1" display="'Noç. Adminis. Financei. e Orçam'!A1" xr:uid="{213BDF99-5F5C-45AF-8607-3ED2658D24A5}"/>
    <hyperlink ref="B11" location="'Noç. Administração Pública'!A1" display="'Noç. Administração Pública'!A1" xr:uid="{3999497C-F4DF-4EEB-9A5D-99C72F5143C9}"/>
    <hyperlink ref="B10" location="'Noç. Direito Eleitoral'!A1" display="'Noç. Direito Eleitoral'!A1" xr:uid="{0A1829AB-D4EA-452A-9BE1-2E79FEC7F373}"/>
    <hyperlink ref="B9" location="'Noç. Direito Administrativo'!A1" display="'Noç. Direito Administrativo'!A1" xr:uid="{A78C33A4-1DEA-4C81-AC90-9257BD2C33CD}"/>
    <hyperlink ref="B8" location="'Noç. Direito Constitucional '!A1" display="'Noç. Direito Constitucional '!A1" xr:uid="{A27FB27E-F79B-4C23-BD45-A9F6FDD8FFDA}"/>
    <hyperlink ref="B7" location="'Conhecimentos Gerais '!A1" display="'Conhecimentos Gerais '!A1" xr:uid="{AB365957-8B69-49B8-9D88-9C7B37B7FF62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6"/>
  <sheetViews>
    <sheetView showGridLines="0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9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75</v>
      </c>
      <c r="F5" s="14"/>
      <c r="G5" s="15" t="s">
        <v>76</v>
      </c>
      <c r="H5" s="14"/>
      <c r="I5" s="14"/>
      <c r="J5" s="14" t="s">
        <v>77</v>
      </c>
      <c r="K5" s="14"/>
      <c r="L5" s="15" t="s">
        <v>78</v>
      </c>
      <c r="M5" s="13"/>
      <c r="N5" s="14"/>
      <c r="O5" s="14" t="s">
        <v>79</v>
      </c>
      <c r="P5" s="14"/>
      <c r="Q5" s="15"/>
      <c r="R5" s="13"/>
      <c r="S5" s="14"/>
      <c r="T5" s="14" t="s">
        <v>80</v>
      </c>
      <c r="U5" s="14"/>
      <c r="V5" s="15"/>
      <c r="W5" s="16" t="s">
        <v>81</v>
      </c>
    </row>
    <row r="6" spans="1:23" ht="30" x14ac:dyDescent="0.25">
      <c r="A6" s="27" t="s">
        <v>0</v>
      </c>
      <c r="B6" s="28" t="s">
        <v>82</v>
      </c>
      <c r="C6" s="17" t="s">
        <v>83</v>
      </c>
      <c r="D6" s="18" t="s">
        <v>84</v>
      </c>
      <c r="E6" s="19" t="s">
        <v>85</v>
      </c>
      <c r="F6" s="19" t="s">
        <v>86</v>
      </c>
      <c r="G6" s="20">
        <f>SUM(G7:G20)</f>
        <v>0.58333333333333282</v>
      </c>
      <c r="H6" s="21" t="s">
        <v>87</v>
      </c>
      <c r="I6" s="22" t="s">
        <v>88</v>
      </c>
      <c r="J6" s="19" t="s">
        <v>85</v>
      </c>
      <c r="K6" s="19" t="s">
        <v>86</v>
      </c>
      <c r="L6" s="20">
        <f>SUM(L7:L20)</f>
        <v>0</v>
      </c>
      <c r="M6" s="23" t="s">
        <v>87</v>
      </c>
      <c r="N6" s="21" t="s">
        <v>88</v>
      </c>
      <c r="O6" s="19" t="s">
        <v>85</v>
      </c>
      <c r="P6" s="19" t="s">
        <v>86</v>
      </c>
      <c r="Q6" s="20">
        <f>SUM(Q7:Q20)</f>
        <v>0.58333333333333282</v>
      </c>
      <c r="R6" s="21" t="s">
        <v>87</v>
      </c>
      <c r="S6" s="21" t="s">
        <v>88</v>
      </c>
      <c r="T6" s="19" t="s">
        <v>85</v>
      </c>
      <c r="U6" s="19" t="s">
        <v>86</v>
      </c>
      <c r="V6" s="20">
        <f>SUM(V7:V20)</f>
        <v>0.58333333333333282</v>
      </c>
      <c r="W6" s="24">
        <f>SUM(W7:W20)</f>
        <v>1.7499999999999991</v>
      </c>
    </row>
    <row r="7" spans="1:23" ht="15.75" x14ac:dyDescent="0.25">
      <c r="A7" s="84">
        <v>1</v>
      </c>
      <c r="B7" s="84" t="str">
        <f>Cronograma!B10</f>
        <v xml:space="preserve">Conhecimentos Gerais </v>
      </c>
      <c r="C7" s="86" t="s">
        <v>236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89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90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90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1.5" x14ac:dyDescent="0.25">
      <c r="A8" s="81">
        <v>2</v>
      </c>
      <c r="B8" s="81" t="str">
        <f>Cronograma!B11</f>
        <v>Noções de Direito Constitucional</v>
      </c>
      <c r="C8" s="86" t="s">
        <v>237</v>
      </c>
      <c r="D8" s="64">
        <v>43250</v>
      </c>
      <c r="E8" s="65">
        <v>0.29166666666666669</v>
      </c>
      <c r="F8" s="65">
        <v>0.33333333333333331</v>
      </c>
      <c r="G8" s="66">
        <f t="shared" ref="G8:G20" si="1">F8-E8</f>
        <v>4.166666666666663E-2</v>
      </c>
      <c r="H8" s="67">
        <f t="shared" ref="H8:H20" si="2">IF(D8="","",D8+DAY(1))</f>
        <v>43251</v>
      </c>
      <c r="I8" s="67" t="s">
        <v>89</v>
      </c>
      <c r="J8" s="68">
        <v>0.29166666666666669</v>
      </c>
      <c r="K8" s="68">
        <v>0.33333333333333331</v>
      </c>
      <c r="L8" s="66">
        <f t="shared" ref="L8:L20" si="3">IF(I8="sim",K8-J8,0)</f>
        <v>0</v>
      </c>
      <c r="M8" s="69">
        <f t="shared" ref="M8:M20" si="4">IF(D8="","",D8+DAY(7))</f>
        <v>43257</v>
      </c>
      <c r="N8" s="70" t="s">
        <v>90</v>
      </c>
      <c r="O8" s="71">
        <v>0.29166666666666669</v>
      </c>
      <c r="P8" s="71">
        <v>0.33333333333333331</v>
      </c>
      <c r="Q8" s="66">
        <f t="shared" ref="Q8:Q20" si="5">IF(N8="sim",P8-O8,0)</f>
        <v>4.166666666666663E-2</v>
      </c>
      <c r="R8" s="72">
        <f t="shared" ref="R8:R20" si="6">IF(D8="","",D8+DAY(15))</f>
        <v>43265</v>
      </c>
      <c r="S8" s="67" t="s">
        <v>90</v>
      </c>
      <c r="T8" s="65">
        <v>0.29166666666666669</v>
      </c>
      <c r="U8" s="65">
        <v>0.33333333333333331</v>
      </c>
      <c r="V8" s="66">
        <f t="shared" ref="V8:V20" si="7">IF(S8="sim",U8-T8,0)</f>
        <v>4.166666666666663E-2</v>
      </c>
      <c r="W8" s="73">
        <f t="shared" ref="W8:W20" si="8">G8+L8+Q8+V8</f>
        <v>0.12499999999999989</v>
      </c>
    </row>
    <row r="9" spans="1:23" ht="15.75" x14ac:dyDescent="0.25">
      <c r="A9" s="81">
        <v>3</v>
      </c>
      <c r="B9" s="81" t="str">
        <f>Cronograma!B12</f>
        <v>Noções de Direito Administrativo</v>
      </c>
      <c r="C9" s="86" t="s">
        <v>238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89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90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90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15.75" x14ac:dyDescent="0.25">
      <c r="A10" s="81">
        <v>4</v>
      </c>
      <c r="B10" s="81" t="str">
        <f>Cronograma!B13</f>
        <v xml:space="preserve">Noções de Direito Eleitoral </v>
      </c>
      <c r="C10" s="86" t="s">
        <v>239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89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90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90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15.75" x14ac:dyDescent="0.25">
      <c r="A11" s="85">
        <v>5</v>
      </c>
      <c r="B11" s="85" t="str">
        <f>Cronograma!B14</f>
        <v>Noções de Administração Pública</v>
      </c>
      <c r="C11" s="86" t="s">
        <v>240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89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90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90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31.5" x14ac:dyDescent="0.25">
      <c r="A12" s="81">
        <v>6</v>
      </c>
      <c r="B12" s="81" t="str">
        <f>Cronograma!B15</f>
        <v>Noções de Administração Financeira e Orçamentária</v>
      </c>
      <c r="C12" s="86" t="s">
        <v>241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89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90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90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31.5" x14ac:dyDescent="0.25">
      <c r="A13" s="78"/>
      <c r="B13" s="78"/>
      <c r="C13" s="86" t="s">
        <v>242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89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90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90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15.75" x14ac:dyDescent="0.25">
      <c r="A14" s="78"/>
      <c r="B14" s="78"/>
      <c r="C14" s="86" t="s">
        <v>243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89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90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90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31.5" x14ac:dyDescent="0.25">
      <c r="A15" s="78"/>
      <c r="B15" s="78"/>
      <c r="C15" s="86" t="s">
        <v>244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89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90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90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15.75" x14ac:dyDescent="0.25">
      <c r="A16" s="78"/>
      <c r="B16" s="78"/>
      <c r="C16" s="86" t="s">
        <v>245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89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90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90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15.75" x14ac:dyDescent="0.25">
      <c r="A17" s="79"/>
      <c r="B17" s="79"/>
      <c r="C17" s="86" t="s">
        <v>246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89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90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90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15.75" x14ac:dyDescent="0.25">
      <c r="A18" s="1"/>
      <c r="B18" s="1"/>
      <c r="C18" s="86" t="s">
        <v>247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89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90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90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15.75" x14ac:dyDescent="0.25">
      <c r="A19" s="1"/>
      <c r="B19" s="1"/>
      <c r="C19" s="86" t="s">
        <v>248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89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90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90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15.75" thickBot="1" x14ac:dyDescent="0.3">
      <c r="A20" s="1"/>
      <c r="B20" s="1"/>
      <c r="C20" s="63"/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89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90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90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ht="15.75" thickBot="1" x14ac:dyDescent="0.3">
      <c r="C21" s="108" t="s">
        <v>91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</row>
    <row r="22" spans="1:23" x14ac:dyDescent="0.25"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23" x14ac:dyDescent="0.25"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23" x14ac:dyDescent="0.25"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23" x14ac:dyDescent="0.25"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23" ht="15.75" thickBot="1" x14ac:dyDescent="0.3"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</sheetData>
  <sheetProtection algorithmName="SHA-512" hashValue="0zkelqDCp9X/mPImjBmACfUKWhKhPUdWnzEikNjc1nNx3q4ZzIra3UBpq+2zvuTd8ZrV3szk06o9WqCiqUUuiQ==" saltValue="EHrY2V8tJgvrtWsJOOfp8Q==" spinCount="100000" sheet="1" objects="1" scenarios="1" selectLockedCells="1"/>
  <mergeCells count="2">
    <mergeCell ref="C21:Q21"/>
    <mergeCell ref="C22:Q26"/>
  </mergeCells>
  <dataValidations disablePrompts="1" count="1">
    <dataValidation type="list" allowBlank="1" showInputMessage="1" showErrorMessage="1" sqref="N7:N20 S7:S20 I7:I20" xr:uid="{00000000-0002-0000-0800-000000000000}">
      <formula1>"Sim, Não"</formula1>
    </dataValidation>
  </dataValidations>
  <hyperlinks>
    <hyperlink ref="A12:B12" location="'D6'!B12" display="'D6'!B12" xr:uid="{C5C51E4E-ACD5-408A-B873-CEC211564767}"/>
    <hyperlink ref="A11:B11" location="'D5'!B11" display="'D5'!B11" xr:uid="{F848D362-4EAF-4EF9-AA15-688D1C08F128}"/>
    <hyperlink ref="A10:B10" location="'D4'!B10" display="'D4'!B10" xr:uid="{44EC9CF0-4AF0-4E3F-83F1-2C36B1AA4189}"/>
    <hyperlink ref="A9:B9" location="'D3'!B9" display="'D3'!B9" xr:uid="{C8BF7CFC-0F65-4AD1-ACF4-5905F694E4B6}"/>
    <hyperlink ref="A7:B7" location="'D1'!B7" display="'D1'!B7" xr:uid="{BC190428-C368-4A75-8535-9AAA0531009E}"/>
    <hyperlink ref="A8:B8" location="'D2'!B8" display="'D2'!B8" xr:uid="{42282617-7CFE-49D5-AD5E-49C8CECD96DB}"/>
    <hyperlink ref="B12" location="'Noç. Adminis. Financei. e Orçam'!A1" display="'Noç. Adminis. Financei. e Orçam'!A1" xr:uid="{23383B21-77FB-4D8A-8091-58B7D93F795C}"/>
    <hyperlink ref="B11" location="'Noç. Administração Pública'!A1" display="'Noç. Administração Pública'!A1" xr:uid="{7875B990-66C8-4B10-AF6F-6095CE40F215}"/>
    <hyperlink ref="B10" location="'Noç. Direito Eleitoral'!A1" display="'Noç. Direito Eleitoral'!A1" xr:uid="{B5DB571D-86A1-41D7-8CCF-D2CF77D3D2F7}"/>
    <hyperlink ref="B9" location="'Noç. Direito Administrativo'!A1" display="'Noç. Direito Administrativo'!A1" xr:uid="{475C83C0-3F3C-4992-B641-C9D71D2DD2CD}"/>
    <hyperlink ref="B8" location="'Noç. Direito Constitucional '!A1" display="'Noç. Direito Constitucional '!A1" xr:uid="{B81B1A07-4D10-4946-A519-0EC6B04CCCC2}"/>
    <hyperlink ref="B7" location="'Conhecimentos Gerais '!A1" display="'Conhecimentos Gerais '!A1" xr:uid="{263E512C-E71A-4E58-8625-9C0F3A20ACCB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Conhecimentos Gerais </vt:lpstr>
      <vt:lpstr>Noç. Direito Constitucional </vt:lpstr>
      <vt:lpstr>Noç. Direito Administrativo</vt:lpstr>
      <vt:lpstr>Noç. Direito Eleitoral</vt:lpstr>
      <vt:lpstr>Noç. Administração Pública</vt:lpstr>
      <vt:lpstr>Noç. Adminis. Financei. e Orçam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2019-11-21T13:54:16Z</dcterms:modified>
</cp:coreProperties>
</file>