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0EE990FA-D1AC-4863-B66C-91E1E95658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Gerais " sheetId="6" r:id="rId5"/>
    <sheet name="Fundamentos de Computação" sheetId="7" r:id="rId6"/>
    <sheet name="Noções Bási. de Desen. de Siste" sheetId="10" r:id="rId7"/>
    <sheet name="Noções de Bancos de Dados" sheetId="9" r:id="rId8"/>
    <sheet name="Linguagens de Programação" sheetId="11" r:id="rId9"/>
    <sheet name="Redes de Comp. e Sistemas Opera" sheetId="12" r:id="rId10"/>
    <sheet name="Segurança da Informação" sheetId="13" r:id="rId11"/>
    <sheet name="Noç. sobre Unid. de Armazena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6" l="1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W15" i="6" s="1"/>
  <c r="H15" i="6"/>
  <c r="L15" i="6"/>
  <c r="M15" i="6"/>
  <c r="Q15" i="6"/>
  <c r="R15" i="6"/>
  <c r="V15" i="6"/>
  <c r="G16" i="6"/>
  <c r="W16" i="6" s="1"/>
  <c r="H16" i="6"/>
  <c r="L16" i="6"/>
  <c r="M16" i="6"/>
  <c r="Q16" i="6"/>
  <c r="R16" i="6"/>
  <c r="V16" i="6"/>
  <c r="G17" i="6"/>
  <c r="W17" i="6" s="1"/>
  <c r="H17" i="6"/>
  <c r="L17" i="6"/>
  <c r="M17" i="6"/>
  <c r="Q17" i="6"/>
  <c r="R17" i="6"/>
  <c r="V17" i="6"/>
  <c r="G18" i="6"/>
  <c r="W18" i="6" s="1"/>
  <c r="H18" i="6"/>
  <c r="L18" i="6"/>
  <c r="M18" i="6"/>
  <c r="Q18" i="6"/>
  <c r="R18" i="6"/>
  <c r="V18" i="6"/>
  <c r="G19" i="6"/>
  <c r="W19" i="6" s="1"/>
  <c r="H19" i="6"/>
  <c r="L19" i="6"/>
  <c r="M19" i="6"/>
  <c r="Q19" i="6"/>
  <c r="R19" i="6"/>
  <c r="V19" i="6"/>
  <c r="G20" i="6"/>
  <c r="W20" i="6" s="1"/>
  <c r="H20" i="6"/>
  <c r="L20" i="6"/>
  <c r="M20" i="6"/>
  <c r="Q20" i="6"/>
  <c r="R20" i="6"/>
  <c r="V20" i="6"/>
  <c r="G21" i="6"/>
  <c r="W21" i="6" s="1"/>
  <c r="H21" i="6"/>
  <c r="L21" i="6"/>
  <c r="M21" i="6"/>
  <c r="Q21" i="6"/>
  <c r="R21" i="6"/>
  <c r="V21" i="6"/>
  <c r="G22" i="6"/>
  <c r="W22" i="6" s="1"/>
  <c r="H22" i="6"/>
  <c r="L22" i="6"/>
  <c r="M22" i="6"/>
  <c r="Q22" i="6"/>
  <c r="R22" i="6"/>
  <c r="V22" i="6"/>
  <c r="G23" i="6"/>
  <c r="W23" i="6" s="1"/>
  <c r="H23" i="6"/>
  <c r="L23" i="6"/>
  <c r="M23" i="6"/>
  <c r="Q23" i="6"/>
  <c r="R23" i="6"/>
  <c r="V23" i="6"/>
  <c r="G24" i="6"/>
  <c r="W24" i="6" s="1"/>
  <c r="H24" i="6"/>
  <c r="L24" i="6"/>
  <c r="M24" i="6"/>
  <c r="Q24" i="6"/>
  <c r="R24" i="6"/>
  <c r="V24" i="6"/>
  <c r="G25" i="6"/>
  <c r="W25" i="6" s="1"/>
  <c r="H25" i="6"/>
  <c r="L25" i="6"/>
  <c r="M25" i="6"/>
  <c r="Q25" i="6"/>
  <c r="R25" i="6"/>
  <c r="V25" i="6"/>
  <c r="G26" i="6"/>
  <c r="W26" i="6" s="1"/>
  <c r="H26" i="6"/>
  <c r="L26" i="6"/>
  <c r="M26" i="6"/>
  <c r="Q26" i="6"/>
  <c r="R26" i="6"/>
  <c r="V26" i="6"/>
  <c r="G27" i="6"/>
  <c r="W27" i="6" s="1"/>
  <c r="H27" i="6"/>
  <c r="L27" i="6"/>
  <c r="M27" i="6"/>
  <c r="Q27" i="6"/>
  <c r="R27" i="6"/>
  <c r="V27" i="6"/>
  <c r="G28" i="6"/>
  <c r="W28" i="6" s="1"/>
  <c r="H28" i="6"/>
  <c r="L28" i="6"/>
  <c r="M28" i="6"/>
  <c r="Q28" i="6"/>
  <c r="R28" i="6"/>
  <c r="V28" i="6"/>
  <c r="G29" i="6"/>
  <c r="W29" i="6" s="1"/>
  <c r="H29" i="6"/>
  <c r="L29" i="6"/>
  <c r="M29" i="6"/>
  <c r="Q29" i="6"/>
  <c r="R29" i="6"/>
  <c r="V29" i="6"/>
  <c r="G30" i="6"/>
  <c r="W30" i="6" s="1"/>
  <c r="H30" i="6"/>
  <c r="L30" i="6"/>
  <c r="M30" i="6"/>
  <c r="Q30" i="6"/>
  <c r="R30" i="6"/>
  <c r="V30" i="6"/>
  <c r="G31" i="6"/>
  <c r="W31" i="6" s="1"/>
  <c r="H31" i="6"/>
  <c r="L31" i="6"/>
  <c r="M31" i="6"/>
  <c r="Q31" i="6"/>
  <c r="R31" i="6"/>
  <c r="V31" i="6"/>
  <c r="G32" i="6"/>
  <c r="W32" i="6" s="1"/>
  <c r="H32" i="6"/>
  <c r="L32" i="6"/>
  <c r="M32" i="6"/>
  <c r="Q32" i="6"/>
  <c r="R32" i="6"/>
  <c r="V32" i="6"/>
  <c r="G33" i="6"/>
  <c r="W33" i="6" s="1"/>
  <c r="H33" i="6"/>
  <c r="L33" i="6"/>
  <c r="M33" i="6"/>
  <c r="Q33" i="6"/>
  <c r="R33" i="6"/>
  <c r="V33" i="6"/>
  <c r="G34" i="6"/>
  <c r="W34" i="6" s="1"/>
  <c r="H34" i="6"/>
  <c r="L34" i="6"/>
  <c r="M34" i="6"/>
  <c r="Q34" i="6"/>
  <c r="R34" i="6"/>
  <c r="V34" i="6"/>
  <c r="G35" i="6"/>
  <c r="W35" i="6" s="1"/>
  <c r="H35" i="6"/>
  <c r="L35" i="6"/>
  <c r="M35" i="6"/>
  <c r="Q35" i="6"/>
  <c r="R35" i="6"/>
  <c r="V35" i="6"/>
  <c r="G36" i="6"/>
  <c r="W36" i="6" s="1"/>
  <c r="H36" i="6"/>
  <c r="L36" i="6"/>
  <c r="M36" i="6"/>
  <c r="Q36" i="6"/>
  <c r="R36" i="6"/>
  <c r="V36" i="6"/>
  <c r="G37" i="6"/>
  <c r="W37" i="6" s="1"/>
  <c r="H37" i="6"/>
  <c r="L37" i="6"/>
  <c r="M37" i="6"/>
  <c r="Q37" i="6"/>
  <c r="R37" i="6"/>
  <c r="V37" i="6"/>
  <c r="G38" i="6"/>
  <c r="W38" i="6" s="1"/>
  <c r="H38" i="6"/>
  <c r="L38" i="6"/>
  <c r="M38" i="6"/>
  <c r="Q38" i="6"/>
  <c r="R38" i="6"/>
  <c r="V38" i="6"/>
  <c r="G39" i="6"/>
  <c r="W39" i="6" s="1"/>
  <c r="H39" i="6"/>
  <c r="L39" i="6"/>
  <c r="M39" i="6"/>
  <c r="Q39" i="6"/>
  <c r="R39" i="6"/>
  <c r="V39" i="6"/>
  <c r="G40" i="6"/>
  <c r="W40" i="6" s="1"/>
  <c r="H40" i="6"/>
  <c r="L40" i="6"/>
  <c r="M40" i="6"/>
  <c r="Q40" i="6"/>
  <c r="R40" i="6"/>
  <c r="V40" i="6"/>
  <c r="G41" i="6"/>
  <c r="W41" i="6" s="1"/>
  <c r="H41" i="6"/>
  <c r="L41" i="6"/>
  <c r="M41" i="6"/>
  <c r="Q41" i="6"/>
  <c r="R41" i="6"/>
  <c r="V41" i="6"/>
  <c r="G42" i="6"/>
  <c r="W42" i="6" s="1"/>
  <c r="H42" i="6"/>
  <c r="L42" i="6"/>
  <c r="M42" i="6"/>
  <c r="Q42" i="6"/>
  <c r="R42" i="6"/>
  <c r="V42" i="6"/>
  <c r="G43" i="6"/>
  <c r="W43" i="6" s="1"/>
  <c r="H43" i="6"/>
  <c r="L43" i="6"/>
  <c r="M43" i="6"/>
  <c r="Q43" i="6"/>
  <c r="R43" i="6"/>
  <c r="V43" i="6"/>
  <c r="B12" i="14"/>
  <c r="B11" i="14"/>
  <c r="B10" i="14"/>
  <c r="B9" i="14"/>
  <c r="B8" i="14"/>
  <c r="B7" i="14"/>
  <c r="B12" i="13"/>
  <c r="B11" i="13"/>
  <c r="B10" i="13"/>
  <c r="B9" i="13"/>
  <c r="B8" i="13"/>
  <c r="B7" i="13"/>
  <c r="B12" i="12"/>
  <c r="B11" i="12"/>
  <c r="B10" i="12"/>
  <c r="B9" i="12"/>
  <c r="B8" i="12"/>
  <c r="B7" i="12"/>
  <c r="B12" i="11"/>
  <c r="B11" i="11"/>
  <c r="B10" i="11"/>
  <c r="B9" i="11"/>
  <c r="B8" i="11"/>
  <c r="B7" i="11"/>
  <c r="B12" i="9"/>
  <c r="B11" i="9"/>
  <c r="B10" i="9"/>
  <c r="B9" i="9"/>
  <c r="B8" i="9"/>
  <c r="B7" i="9"/>
  <c r="B12" i="10"/>
  <c r="B11" i="10"/>
  <c r="B10" i="10"/>
  <c r="B9" i="10"/>
  <c r="B8" i="10"/>
  <c r="B7" i="10"/>
  <c r="B12" i="7"/>
  <c r="B11" i="7"/>
  <c r="B10" i="7"/>
  <c r="B9" i="7"/>
  <c r="B8" i="7"/>
  <c r="B7" i="7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F17" i="2"/>
  <c r="F12" i="2"/>
  <c r="F13" i="2"/>
  <c r="F14" i="2"/>
  <c r="F15" i="2"/>
  <c r="F16" i="2"/>
  <c r="B12" i="6" l="1"/>
  <c r="B11" i="6"/>
  <c r="B10" i="6"/>
  <c r="B9" i="6"/>
  <c r="B8" i="6"/>
  <c r="B7" i="6"/>
  <c r="G8" i="14"/>
  <c r="W8" i="14" s="1"/>
  <c r="H8" i="14"/>
  <c r="L8" i="14"/>
  <c r="M8" i="14"/>
  <c r="Q8" i="14"/>
  <c r="R8" i="14"/>
  <c r="V8" i="14"/>
  <c r="G9" i="14"/>
  <c r="W9" i="14" s="1"/>
  <c r="H9" i="14"/>
  <c r="L9" i="14"/>
  <c r="M9" i="14"/>
  <c r="Q9" i="14"/>
  <c r="R9" i="14"/>
  <c r="V9" i="14"/>
  <c r="G10" i="14"/>
  <c r="W10" i="14" s="1"/>
  <c r="H10" i="14"/>
  <c r="L10" i="14"/>
  <c r="M10" i="14"/>
  <c r="Q10" i="14"/>
  <c r="R10" i="14"/>
  <c r="V10" i="14"/>
  <c r="G11" i="14"/>
  <c r="W11" i="14" s="1"/>
  <c r="H11" i="14"/>
  <c r="L11" i="14"/>
  <c r="M11" i="14"/>
  <c r="Q11" i="14"/>
  <c r="R11" i="14"/>
  <c r="V11" i="14"/>
  <c r="G12" i="14"/>
  <c r="W12" i="14" s="1"/>
  <c r="H12" i="14"/>
  <c r="L12" i="14"/>
  <c r="M12" i="14"/>
  <c r="Q12" i="14"/>
  <c r="R12" i="14"/>
  <c r="V12" i="14"/>
  <c r="G13" i="14"/>
  <c r="W13" i="14" s="1"/>
  <c r="H13" i="14"/>
  <c r="L13" i="14"/>
  <c r="M13" i="14"/>
  <c r="Q13" i="14"/>
  <c r="R13" i="14"/>
  <c r="V13" i="14"/>
  <c r="G14" i="14"/>
  <c r="W14" i="14" s="1"/>
  <c r="H14" i="14"/>
  <c r="L14" i="14"/>
  <c r="M14" i="14"/>
  <c r="Q14" i="14"/>
  <c r="R14" i="14"/>
  <c r="V14" i="14"/>
  <c r="G15" i="14"/>
  <c r="W15" i="14" s="1"/>
  <c r="H15" i="14"/>
  <c r="L15" i="14"/>
  <c r="M15" i="14"/>
  <c r="Q15" i="14"/>
  <c r="R15" i="14"/>
  <c r="V15" i="14"/>
  <c r="G16" i="14"/>
  <c r="W16" i="14" s="1"/>
  <c r="H16" i="14"/>
  <c r="L16" i="14"/>
  <c r="M16" i="14"/>
  <c r="Q16" i="14"/>
  <c r="R16" i="14"/>
  <c r="V16" i="14"/>
  <c r="G17" i="14"/>
  <c r="W17" i="14" s="1"/>
  <c r="H17" i="14"/>
  <c r="L17" i="14"/>
  <c r="M17" i="14"/>
  <c r="Q17" i="14"/>
  <c r="R17" i="14"/>
  <c r="V17" i="14"/>
  <c r="G18" i="14"/>
  <c r="W18" i="14" s="1"/>
  <c r="H18" i="14"/>
  <c r="L18" i="14"/>
  <c r="M18" i="14"/>
  <c r="Q18" i="14"/>
  <c r="R18" i="14"/>
  <c r="V18" i="14"/>
  <c r="G19" i="14"/>
  <c r="W19" i="14" s="1"/>
  <c r="H19" i="14"/>
  <c r="L19" i="14"/>
  <c r="M19" i="14"/>
  <c r="Q19" i="14"/>
  <c r="R19" i="14"/>
  <c r="V19" i="14"/>
  <c r="G20" i="14"/>
  <c r="W20" i="14" s="1"/>
  <c r="H20" i="14"/>
  <c r="L20" i="14"/>
  <c r="M20" i="14"/>
  <c r="Q20" i="14"/>
  <c r="R20" i="14"/>
  <c r="V20" i="14"/>
  <c r="G8" i="13"/>
  <c r="H8" i="13"/>
  <c r="L8" i="13"/>
  <c r="M8" i="13"/>
  <c r="Q8" i="13"/>
  <c r="R8" i="13"/>
  <c r="V8" i="13"/>
  <c r="W8" i="13"/>
  <c r="G9" i="13"/>
  <c r="H9" i="13"/>
  <c r="L9" i="13"/>
  <c r="M9" i="13"/>
  <c r="Q9" i="13"/>
  <c r="R9" i="13"/>
  <c r="V9" i="13"/>
  <c r="W9" i="13"/>
  <c r="G10" i="13"/>
  <c r="H10" i="13"/>
  <c r="L10" i="13"/>
  <c r="M10" i="13"/>
  <c r="Q10" i="13"/>
  <c r="R10" i="13"/>
  <c r="V10" i="13"/>
  <c r="W10" i="13"/>
  <c r="G11" i="13"/>
  <c r="H11" i="13"/>
  <c r="L11" i="13"/>
  <c r="M11" i="13"/>
  <c r="Q11" i="13"/>
  <c r="R11" i="13"/>
  <c r="V11" i="13"/>
  <c r="W11" i="13"/>
  <c r="G12" i="13"/>
  <c r="H12" i="13"/>
  <c r="L12" i="13"/>
  <c r="M12" i="13"/>
  <c r="Q12" i="13"/>
  <c r="R12" i="13"/>
  <c r="V12" i="13"/>
  <c r="W12" i="13"/>
  <c r="G13" i="13"/>
  <c r="H13" i="13"/>
  <c r="L13" i="13"/>
  <c r="M13" i="13"/>
  <c r="Q13" i="13"/>
  <c r="R13" i="13"/>
  <c r="V13" i="13"/>
  <c r="W13" i="13"/>
  <c r="G14" i="13"/>
  <c r="H14" i="13"/>
  <c r="L14" i="13"/>
  <c r="M14" i="13"/>
  <c r="Q14" i="13"/>
  <c r="R14" i="13"/>
  <c r="V14" i="13"/>
  <c r="W14" i="13"/>
  <c r="G15" i="13"/>
  <c r="H15" i="13"/>
  <c r="L15" i="13"/>
  <c r="M15" i="13"/>
  <c r="Q15" i="13"/>
  <c r="R15" i="13"/>
  <c r="V15" i="13"/>
  <c r="W15" i="13"/>
  <c r="G16" i="13"/>
  <c r="H16" i="13"/>
  <c r="L16" i="13"/>
  <c r="M16" i="13"/>
  <c r="Q16" i="13"/>
  <c r="R16" i="13"/>
  <c r="V16" i="13"/>
  <c r="W16" i="13"/>
  <c r="G17" i="13"/>
  <c r="H17" i="13"/>
  <c r="L17" i="13"/>
  <c r="M17" i="13"/>
  <c r="Q17" i="13"/>
  <c r="R17" i="13"/>
  <c r="V17" i="13"/>
  <c r="W17" i="13"/>
  <c r="G18" i="13"/>
  <c r="H18" i="13"/>
  <c r="L18" i="13"/>
  <c r="M18" i="13"/>
  <c r="Q18" i="13"/>
  <c r="R18" i="13"/>
  <c r="V18" i="13"/>
  <c r="W18" i="13"/>
  <c r="G19" i="13"/>
  <c r="H19" i="13"/>
  <c r="L19" i="13"/>
  <c r="M19" i="13"/>
  <c r="Q19" i="13"/>
  <c r="R19" i="13"/>
  <c r="V19" i="13"/>
  <c r="W19" i="13"/>
  <c r="G20" i="13"/>
  <c r="H20" i="13"/>
  <c r="L20" i="13"/>
  <c r="M20" i="13"/>
  <c r="Q20" i="13"/>
  <c r="R20" i="13"/>
  <c r="V20" i="13"/>
  <c r="W20" i="13"/>
  <c r="G21" i="13"/>
  <c r="H21" i="13"/>
  <c r="L21" i="13"/>
  <c r="M21" i="13"/>
  <c r="Q21" i="13"/>
  <c r="R21" i="13"/>
  <c r="V21" i="13"/>
  <c r="W21" i="13"/>
  <c r="G22" i="13"/>
  <c r="H22" i="13"/>
  <c r="L22" i="13"/>
  <c r="M22" i="13"/>
  <c r="Q22" i="13"/>
  <c r="R22" i="13"/>
  <c r="V22" i="13"/>
  <c r="W22" i="13"/>
  <c r="G8" i="12"/>
  <c r="W8" i="12" s="1"/>
  <c r="H8" i="12"/>
  <c r="L8" i="12"/>
  <c r="M8" i="12"/>
  <c r="Q8" i="12"/>
  <c r="R8" i="12"/>
  <c r="V8" i="12"/>
  <c r="G9" i="12"/>
  <c r="W9" i="12" s="1"/>
  <c r="H9" i="12"/>
  <c r="L9" i="12"/>
  <c r="M9" i="12"/>
  <c r="Q9" i="12"/>
  <c r="R9" i="12"/>
  <c r="V9" i="12"/>
  <c r="G10" i="12"/>
  <c r="W10" i="12" s="1"/>
  <c r="H10" i="12"/>
  <c r="L10" i="12"/>
  <c r="M10" i="12"/>
  <c r="Q10" i="12"/>
  <c r="R10" i="12"/>
  <c r="V10" i="12"/>
  <c r="G11" i="12"/>
  <c r="W11" i="12" s="1"/>
  <c r="H11" i="12"/>
  <c r="L11" i="12"/>
  <c r="M11" i="12"/>
  <c r="Q11" i="12"/>
  <c r="R11" i="12"/>
  <c r="V11" i="12"/>
  <c r="G12" i="12"/>
  <c r="W12" i="12" s="1"/>
  <c r="H12" i="12"/>
  <c r="L12" i="12"/>
  <c r="M12" i="12"/>
  <c r="Q12" i="12"/>
  <c r="R12" i="12"/>
  <c r="V12" i="12"/>
  <c r="G13" i="12"/>
  <c r="W13" i="12" s="1"/>
  <c r="H13" i="12"/>
  <c r="L13" i="12"/>
  <c r="M13" i="12"/>
  <c r="Q13" i="12"/>
  <c r="R13" i="12"/>
  <c r="V13" i="12"/>
  <c r="G14" i="12"/>
  <c r="W14" i="12" s="1"/>
  <c r="H14" i="12"/>
  <c r="L14" i="12"/>
  <c r="M14" i="12"/>
  <c r="Q14" i="12"/>
  <c r="R14" i="12"/>
  <c r="V14" i="12"/>
  <c r="G15" i="12"/>
  <c r="W15" i="12" s="1"/>
  <c r="H15" i="12"/>
  <c r="L15" i="12"/>
  <c r="M15" i="12"/>
  <c r="Q15" i="12"/>
  <c r="R15" i="12"/>
  <c r="V15" i="12"/>
  <c r="G16" i="12"/>
  <c r="W16" i="12" s="1"/>
  <c r="H16" i="12"/>
  <c r="L16" i="12"/>
  <c r="M16" i="12"/>
  <c r="Q16" i="12"/>
  <c r="R16" i="12"/>
  <c r="V16" i="12"/>
  <c r="G17" i="12"/>
  <c r="W17" i="12" s="1"/>
  <c r="H17" i="12"/>
  <c r="L17" i="12"/>
  <c r="M17" i="12"/>
  <c r="Q17" i="12"/>
  <c r="R17" i="12"/>
  <c r="V17" i="12"/>
  <c r="G18" i="12"/>
  <c r="W18" i="12" s="1"/>
  <c r="H18" i="12"/>
  <c r="L18" i="12"/>
  <c r="M18" i="12"/>
  <c r="Q18" i="12"/>
  <c r="R18" i="12"/>
  <c r="V18" i="12"/>
  <c r="G19" i="12"/>
  <c r="W19" i="12" s="1"/>
  <c r="H19" i="12"/>
  <c r="L19" i="12"/>
  <c r="M19" i="12"/>
  <c r="Q19" i="12"/>
  <c r="R19" i="12"/>
  <c r="V19" i="12"/>
  <c r="G8" i="10"/>
  <c r="W8" i="10" s="1"/>
  <c r="H8" i="10"/>
  <c r="L8" i="10"/>
  <c r="M8" i="10"/>
  <c r="Q8" i="10"/>
  <c r="R8" i="10"/>
  <c r="V8" i="10"/>
  <c r="G9" i="10"/>
  <c r="W9" i="10" s="1"/>
  <c r="H9" i="10"/>
  <c r="L9" i="10"/>
  <c r="M9" i="10"/>
  <c r="Q9" i="10"/>
  <c r="R9" i="10"/>
  <c r="V9" i="10"/>
  <c r="G10" i="10"/>
  <c r="W10" i="10" s="1"/>
  <c r="H10" i="10"/>
  <c r="L10" i="10"/>
  <c r="M10" i="10"/>
  <c r="Q10" i="10"/>
  <c r="R10" i="10"/>
  <c r="V10" i="10"/>
  <c r="G11" i="10"/>
  <c r="W11" i="10" s="1"/>
  <c r="H11" i="10"/>
  <c r="L11" i="10"/>
  <c r="M11" i="10"/>
  <c r="Q11" i="10"/>
  <c r="R11" i="10"/>
  <c r="V11" i="10"/>
  <c r="G12" i="10"/>
  <c r="W12" i="10" s="1"/>
  <c r="H12" i="10"/>
  <c r="L12" i="10"/>
  <c r="M12" i="10"/>
  <c r="Q12" i="10"/>
  <c r="R12" i="10"/>
  <c r="V12" i="10"/>
  <c r="G13" i="10"/>
  <c r="W13" i="10" s="1"/>
  <c r="H13" i="10"/>
  <c r="L13" i="10"/>
  <c r="M13" i="10"/>
  <c r="Q13" i="10"/>
  <c r="R13" i="10"/>
  <c r="V13" i="10"/>
  <c r="G14" i="10"/>
  <c r="W14" i="10" s="1"/>
  <c r="H14" i="10"/>
  <c r="L14" i="10"/>
  <c r="M14" i="10"/>
  <c r="Q14" i="10"/>
  <c r="R14" i="10"/>
  <c r="V14" i="10"/>
  <c r="G15" i="10"/>
  <c r="W15" i="10" s="1"/>
  <c r="H15" i="10"/>
  <c r="L15" i="10"/>
  <c r="M15" i="10"/>
  <c r="Q15" i="10"/>
  <c r="R15" i="10"/>
  <c r="V15" i="10"/>
  <c r="G16" i="10"/>
  <c r="W16" i="10" s="1"/>
  <c r="H16" i="10"/>
  <c r="L16" i="10"/>
  <c r="M16" i="10"/>
  <c r="Q16" i="10"/>
  <c r="R16" i="10"/>
  <c r="V16" i="10"/>
  <c r="G17" i="10"/>
  <c r="W17" i="10" s="1"/>
  <c r="H17" i="10"/>
  <c r="L17" i="10"/>
  <c r="M17" i="10"/>
  <c r="Q17" i="10"/>
  <c r="R17" i="10"/>
  <c r="V17" i="10"/>
  <c r="G8" i="9"/>
  <c r="W8" i="9" s="1"/>
  <c r="H8" i="9"/>
  <c r="L8" i="9"/>
  <c r="M8" i="9"/>
  <c r="Q8" i="9"/>
  <c r="R8" i="9"/>
  <c r="V8" i="9"/>
  <c r="G9" i="9"/>
  <c r="W9" i="9" s="1"/>
  <c r="H9" i="9"/>
  <c r="L9" i="9"/>
  <c r="M9" i="9"/>
  <c r="Q9" i="9"/>
  <c r="R9" i="9"/>
  <c r="V9" i="9"/>
  <c r="G10" i="9"/>
  <c r="W10" i="9" s="1"/>
  <c r="H10" i="9"/>
  <c r="L10" i="9"/>
  <c r="M10" i="9"/>
  <c r="Q10" i="9"/>
  <c r="R10" i="9"/>
  <c r="V10" i="9"/>
  <c r="G11" i="9"/>
  <c r="W11" i="9" s="1"/>
  <c r="H11" i="9"/>
  <c r="L11" i="9"/>
  <c r="M11" i="9"/>
  <c r="Q11" i="9"/>
  <c r="R11" i="9"/>
  <c r="V11" i="9"/>
  <c r="G12" i="9"/>
  <c r="W12" i="9" s="1"/>
  <c r="H12" i="9"/>
  <c r="L12" i="9"/>
  <c r="M12" i="9"/>
  <c r="Q12" i="9"/>
  <c r="R12" i="9"/>
  <c r="V12" i="9"/>
  <c r="G13" i="9"/>
  <c r="W13" i="9" s="1"/>
  <c r="H13" i="9"/>
  <c r="L13" i="9"/>
  <c r="M13" i="9"/>
  <c r="Q13" i="9"/>
  <c r="R13" i="9"/>
  <c r="V13" i="9"/>
  <c r="G14" i="9"/>
  <c r="W14" i="9" s="1"/>
  <c r="H14" i="9"/>
  <c r="L14" i="9"/>
  <c r="M14" i="9"/>
  <c r="Q14" i="9"/>
  <c r="R14" i="9"/>
  <c r="V14" i="9"/>
  <c r="G15" i="9"/>
  <c r="W15" i="9" s="1"/>
  <c r="H15" i="9"/>
  <c r="L15" i="9"/>
  <c r="M15" i="9"/>
  <c r="Q15" i="9"/>
  <c r="R15" i="9"/>
  <c r="V15" i="9"/>
  <c r="G8" i="7"/>
  <c r="W8" i="7" s="1"/>
  <c r="H8" i="7"/>
  <c r="L8" i="7"/>
  <c r="M8" i="7"/>
  <c r="Q8" i="7"/>
  <c r="R8" i="7"/>
  <c r="V8" i="7"/>
  <c r="G9" i="7"/>
  <c r="W9" i="7" s="1"/>
  <c r="H9" i="7"/>
  <c r="L9" i="7"/>
  <c r="M9" i="7"/>
  <c r="Q9" i="7"/>
  <c r="R9" i="7"/>
  <c r="V9" i="7"/>
  <c r="G10" i="7"/>
  <c r="W10" i="7" s="1"/>
  <c r="H10" i="7"/>
  <c r="L10" i="7"/>
  <c r="M10" i="7"/>
  <c r="Q10" i="7"/>
  <c r="R10" i="7"/>
  <c r="V10" i="7"/>
  <c r="G11" i="7"/>
  <c r="W11" i="7" s="1"/>
  <c r="H11" i="7"/>
  <c r="L11" i="7"/>
  <c r="M11" i="7"/>
  <c r="Q11" i="7"/>
  <c r="R11" i="7"/>
  <c r="V11" i="7"/>
  <c r="G12" i="7"/>
  <c r="W12" i="7" s="1"/>
  <c r="H12" i="7"/>
  <c r="L12" i="7"/>
  <c r="M12" i="7"/>
  <c r="Q12" i="7"/>
  <c r="R12" i="7"/>
  <c r="V12" i="7"/>
  <c r="G13" i="7"/>
  <c r="W13" i="7" s="1"/>
  <c r="H13" i="7"/>
  <c r="L13" i="7"/>
  <c r="M13" i="7"/>
  <c r="Q13" i="7"/>
  <c r="R13" i="7"/>
  <c r="V13" i="7"/>
  <c r="G14" i="7"/>
  <c r="W14" i="7" s="1"/>
  <c r="H14" i="7"/>
  <c r="L14" i="7"/>
  <c r="M14" i="7"/>
  <c r="Q14" i="7"/>
  <c r="R14" i="7"/>
  <c r="V14" i="7"/>
  <c r="B16" i="13" l="1"/>
  <c r="B15" i="13"/>
  <c r="V7" i="14" l="1"/>
  <c r="R7" i="14"/>
  <c r="Q7" i="14"/>
  <c r="M7" i="14"/>
  <c r="L7" i="14"/>
  <c r="H7" i="14"/>
  <c r="G7" i="14"/>
  <c r="V7" i="13"/>
  <c r="R7" i="13"/>
  <c r="Q7" i="13"/>
  <c r="M7" i="13"/>
  <c r="L7" i="13"/>
  <c r="H7" i="13"/>
  <c r="G7" i="13"/>
  <c r="V7" i="12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R7" i="7"/>
  <c r="Q7" i="7"/>
  <c r="M7" i="7"/>
  <c r="L7" i="7"/>
  <c r="H7" i="7"/>
  <c r="G7" i="7"/>
  <c r="W7" i="7" s="1"/>
  <c r="V6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1" i="2"/>
  <c r="F10" i="2"/>
  <c r="H9" i="2"/>
  <c r="W7" i="14" l="1"/>
  <c r="W7" i="13"/>
  <c r="W7" i="11"/>
  <c r="V6" i="11"/>
  <c r="V6" i="13"/>
  <c r="W7" i="6"/>
  <c r="Q6" i="6"/>
  <c r="V6" i="10"/>
  <c r="W7" i="12"/>
  <c r="V6" i="12"/>
  <c r="W7" i="9"/>
  <c r="L6" i="13"/>
  <c r="V6" i="14"/>
  <c r="L6" i="6"/>
  <c r="L6" i="11"/>
  <c r="L6" i="12"/>
  <c r="L6" i="14"/>
  <c r="Q6" i="7"/>
  <c r="Q6" i="9"/>
  <c r="F7" i="2"/>
  <c r="G17" i="2" s="1"/>
  <c r="L6" i="7"/>
  <c r="L6" i="9"/>
  <c r="Q6" i="11"/>
  <c r="Q6" i="12"/>
  <c r="Q6" i="13"/>
  <c r="Q6" i="14"/>
  <c r="Q6" i="10"/>
  <c r="W7" i="10"/>
  <c r="L6" i="10"/>
  <c r="G6" i="14"/>
  <c r="G6" i="13"/>
  <c r="G6" i="12"/>
  <c r="G6" i="11"/>
  <c r="G6" i="10"/>
  <c r="G6" i="9"/>
  <c r="G6" i="7"/>
  <c r="G6" i="6"/>
  <c r="K5" i="5"/>
  <c r="C6" i="2" s="1"/>
  <c r="G14" i="2" l="1"/>
  <c r="G16" i="2"/>
  <c r="G13" i="2"/>
  <c r="G15" i="2"/>
  <c r="G12" i="2"/>
  <c r="G11" i="2"/>
  <c r="W6" i="11"/>
  <c r="W6" i="6"/>
  <c r="W6" i="12"/>
  <c r="W6" i="7"/>
  <c r="W6" i="14"/>
  <c r="W6" i="13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<sst xmlns="http://schemas.openxmlformats.org/spreadsheetml/2006/main" count="828" uniqueCount="157">
  <si>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</si>
  <si>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</si>
  <si>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</si>
  <si>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</si>
  <si>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</si>
  <si>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</si>
  <si>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</si>
  <si>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</si>
  <si>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</si>
  <si>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</si>
  <si>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</si>
  <si>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</si>
  <si>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</si>
  <si>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</si>
  <si>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</si>
  <si>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</si>
  <si>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</si>
  <si>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Nível médio e superior</t>
  </si>
  <si>
    <t>Remuneração</t>
  </si>
  <si>
    <t>Vagas / Nomeações</t>
  </si>
  <si>
    <t>Incrições até</t>
  </si>
  <si>
    <t>Valor</t>
  </si>
  <si>
    <t>Data da Prova Objetiva</t>
  </si>
  <si>
    <t>Técnico; Analista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</si>
  <si>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</si>
  <si>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</si>
  <si>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</si>
  <si>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</si>
  <si>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</si>
  <si>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</si>
  <si>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</si>
  <si>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</si>
  <si>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</si>
  <si>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</si>
  <si>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</si>
  <si>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</si>
  <si>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</si>
  <si>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</si>
  <si>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</si>
  <si>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</si>
  <si>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</si>
  <si>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</si>
  <si>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</si>
  <si>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</si>
  <si>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</si>
  <si>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</si>
  <si>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</si>
  <si>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</si>
  <si>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</si>
  <si>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</si>
  <si>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</si>
  <si>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</si>
  <si>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</si>
  <si>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</si>
  <si>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</si>
  <si>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</si>
  <si>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</si>
  <si>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</si>
  <si>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</si>
  <si>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</si>
  <si>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</si>
  <si>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</si>
  <si>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</si>
  <si>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</si>
  <si>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</si>
  <si>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</si>
  <si>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</si>
  <si>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</si>
  <si>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</si>
  <si>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</si>
  <si>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</si>
  <si>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</si>
  <si>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</si>
  <si>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</si>
  <si>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</si>
  <si>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</si>
  <si>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</si>
  <si>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</si>
  <si>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</si>
  <si>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</si>
  <si>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</si>
  <si>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</si>
  <si>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</si>
  <si>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</si>
  <si>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</si>
  <si>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</si>
  <si>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</si>
  <si>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</si>
  <si>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</si>
  <si>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</si>
  <si>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Tribunal Regional Eleitoral do Pará</t>
  </si>
  <si>
    <t>EDITAL N° 001/2019 - TRE - PA</t>
  </si>
  <si>
    <t xml:space="preserve">Instituto Brasileiro de Formação e Capacitação - IBFC </t>
  </si>
  <si>
    <t>3+ CR</t>
  </si>
  <si>
    <t>R$ 70,00 e R$ 55,00</t>
  </si>
  <si>
    <t>16 de Fevereiro de 2020</t>
  </si>
  <si>
    <t>18 de Novembro até 12 de Dezembro de 2019</t>
  </si>
  <si>
    <t xml:space="preserve">Conhecimentos Gerais </t>
  </si>
  <si>
    <t xml:space="preserve">de R$ 7.591,37 até R$ 12.455,30                                                                               </t>
  </si>
  <si>
    <t>Fundamentos de Computação</t>
  </si>
  <si>
    <t>Noções Básicas de Desenvolvimento de Sistemas</t>
  </si>
  <si>
    <t>Noções de Bancos de Dados</t>
  </si>
  <si>
    <t>Linguagens de Programação</t>
  </si>
  <si>
    <t>Redes de Computadores e Sistemas Operacionais</t>
  </si>
  <si>
    <t>Segurança da Informação</t>
  </si>
  <si>
    <t>Noções Sobre Unidades de Armazenamento de Dados</t>
  </si>
  <si>
    <t xml:space="preserve">LÍNGUA PORTUGUESA: </t>
  </si>
  <si>
    <t>Compreensão e interpretação de diversos tipos de textos (literários e não literários).</t>
  </si>
  <si>
    <t>Tipologia e gênero textual.</t>
  </si>
  <si>
    <t>Ortografia oficial.</t>
  </si>
  <si>
    <t>Acentuação gráfica.</t>
  </si>
  <si>
    <t>Classes de palavras (substantivo, adjetivo, verbo, advérbio, pronome, artigo, conjunção, preposição, numeral e interjeição): emprego e sentido que elas estabelecem em suas relações.</t>
  </si>
  <si>
    <t>Crase.</t>
  </si>
  <si>
    <t>Sintaxe da oração e do período.</t>
  </si>
  <si>
    <t>Pontuação.</t>
  </si>
  <si>
    <t>Concordância nominal e verbal.</t>
  </si>
  <si>
    <t>Regência nominal e verbal.</t>
  </si>
  <si>
    <t>Significação das palavras.</t>
  </si>
  <si>
    <t>Colocação Pronominal.</t>
  </si>
  <si>
    <t>NORMAS APLICÁVEIS AOS SERVIDORES PÚBLICOS FEDERAIS:</t>
  </si>
  <si>
    <t>Regime Jurídico dos Servidores Públicos Civis da União (Lei nº 8.112/1990 e suas alterações).</t>
  </si>
  <si>
    <t>Carreiras dos Servidores do Poder Judiciário da União (Lei nº 11.416/2006 e suas alterações).</t>
  </si>
  <si>
    <t>Improbidade administrativa (Lei nº 8.429/1992) e suas alterações.</t>
  </si>
  <si>
    <t>Ética no Serviço Público.</t>
  </si>
  <si>
    <t>Ética e moral.</t>
  </si>
  <si>
    <t>Ética, princípios e valores.</t>
  </si>
  <si>
    <t>Ética e democracia: exercício da cidadania.</t>
  </si>
  <si>
    <t>Ética e função pública.</t>
  </si>
  <si>
    <t>Resolução TRE/PA nº 5.389/2017. REGIMENTO INTERNO DO TRIBUNAL REGIONAL</t>
  </si>
  <si>
    <t xml:space="preserve">ELEITORAL DO PARÁ: </t>
  </si>
  <si>
    <t>Resolução nº 2.909/2002 (publicada no DOE de 14.2.2002), com as alterações posteriores.</t>
  </si>
  <si>
    <r>
      <t>DIREITO DAS PESSOAS COM DEFICIÊNCIA</t>
    </r>
    <r>
      <rPr>
        <sz val="11"/>
        <color theme="1"/>
        <rFont val="Calibri"/>
        <family val="2"/>
        <scheme val="minor"/>
      </rPr>
      <t>:</t>
    </r>
  </si>
  <si>
    <t>Convenção sobre os Direitos das Pessoas com Deficiência, assinada em Nova Iorque, em 30 de março de 2007, ratificada, no âmbito do direito interno, pelo Decreto Legislativo nº 186/2008.</t>
  </si>
  <si>
    <t>A constitucionalização dos direitos das pessoas com deficiência. A política nacional para a integração das pessoas com deficiência; diretrizes, objetivos e instrumentos.</t>
  </si>
  <si>
    <t>Lei nº 7.853/1989 e Decreto nº 3.298/1999, e suas alterações. As responsabilidades do Poder Público. Educação. Saúde. Formação profissional e do trabalho. Recursos humanos. Edificações. A criminalização do preconceito. As categorias de deficiência: física, auditiva, visual, mental, múltipla.</t>
  </si>
  <si>
    <t>Lei nº 10.048/2000, e suas alterações (Prioridade de atendimento) posteriores. Lei nº 10.098/2000, e suas alterações (promoção da acessibilidade das pessoas portadoras de deficiência ou com mobilidade reduzida).</t>
  </si>
  <si>
    <t>O Decreto nº 5.296/2004, e suas alterações.</t>
  </si>
  <si>
    <t>Reserva de cargos e empregos públicos para pessoas com deficiência.</t>
  </si>
  <si>
    <t>A ação civil pública para a tutela jurisdicional dos interesses difusos, coletivos e individuais indisponíveis ou homogêneos das pessoas com deficiência.</t>
  </si>
  <si>
    <r>
      <t>FUNDAMENTOS DE COMPUTAÇÃO</t>
    </r>
    <r>
      <rPr>
        <sz val="12"/>
        <color rgb="FF000000"/>
        <rFont val="Calibri"/>
        <family val="2"/>
      </rPr>
      <t>: organização e arquitetura de computadores; componentes de um computador (hardware e software); sistemas de entrada, saída e armazenamento; princípios de sistemas operacionais; aplicações de informática e microinformática.</t>
    </r>
  </si>
  <si>
    <r>
      <t>NOÇÕES BÁSICAS DE DESENVOLVIMENTO DE SISTEMAS</t>
    </r>
    <r>
      <rPr>
        <sz val="11"/>
        <color theme="1"/>
        <rFont val="Calibri"/>
        <family val="2"/>
        <scheme val="minor"/>
      </rPr>
      <t>: ferramentas de desenvolvimento de software e aspectos de linguagens de programação PHP, Java e Delphi, algoritmos e estruturas de dados e objetos; programação orientada a objetos; padrões de projeto</t>
    </r>
  </si>
  <si>
    <r>
      <t>NOÇÕES DE BANCOS DE DADOS</t>
    </r>
    <r>
      <rPr>
        <sz val="12"/>
        <color rgb="FF000000"/>
        <rFont val="Calibri"/>
        <family val="2"/>
      </rPr>
      <t>: Organização de arquivos e métodos de acesso; abstração e modelo de dados; sistemas gerenciadores de banco de dados (SGBD); linguagens de definição e manipulação de dados; linguagens de consulta (query language) – SQL e PL/SQL; conhecimentos de SGBD Oracle, Postgresql e Mysql.</t>
    </r>
  </si>
  <si>
    <r>
      <t>LINGUAGENS DE PROGRAMAÇÃO</t>
    </r>
    <r>
      <rPr>
        <sz val="12"/>
        <color rgb="FF000000"/>
        <rFont val="Calibri"/>
        <family val="2"/>
      </rPr>
      <t xml:space="preserve">: tipos de dados elementares e estruturados; funções e procedimentos; estruturas de controle de fluxo; caracterização das linguagens de programação Java; linguagens de programação orientada a objetos; programação Java: arquitetura J2EE. </t>
    </r>
  </si>
  <si>
    <r>
      <t>REDES DE COMPUTADORES</t>
    </r>
    <r>
      <rPr>
        <sz val="12"/>
        <color rgb="FF000000"/>
        <rFont val="Calibri"/>
        <family val="2"/>
      </rPr>
      <t>: fundamentos de comunicação de dados; meios físicos de transmissão; elementos de interconexão de redes de computadores (gateways, switches, roteadores); estações e servidores; tecnologias de redes locais e de longa distância; arquitetura, protocolos e serviços de redes de comunicação; arquitetura TCP/IP; arquitetura cliente-servidor; conceitos de Internet e Intranet.</t>
    </r>
  </si>
  <si>
    <r>
      <t>SISTEMAS OPERACIONAIS WINDOWS 10, WINDOWS SERVER 2008 R2 E POSTERIORES E RED HAT LINUX:</t>
    </r>
    <r>
      <rPr>
        <sz val="12"/>
        <color rgb="FF000000"/>
        <rFont val="Calibri"/>
        <family val="2"/>
      </rPr>
      <t xml:space="preserve"> princípios, conceitos e operação básica. </t>
    </r>
  </si>
  <si>
    <t xml:space="preserve">ADMINISTRAÇÃO DE USUÁRIOS, GRUPOS, PERMISSÕES, CONTROLE DE ACESSO (LDAP, SAMBA E ACTIVE DIRECTORY). </t>
  </si>
  <si>
    <t>SEGURANÇA DA INFORMAÇÃO:</t>
  </si>
  <si>
    <t xml:space="preserve">Conceitos de backup e recuperação de dados: sistemas de cópia de segurança, tipos e meios de armazenamento; </t>
  </si>
  <si>
    <t xml:space="preserve">Normas ABNT NBR ISO/IEC nº 27001:2013, nº 27002:2013, nº 27005:2011 e ABNT NBR ISO 22313:2015; </t>
  </si>
  <si>
    <t xml:space="preserve">Cartilha de segurança para Internet do CERT.BR; Segurança de redes: protocolos, Firewall, Sistemas de Detecção e Prevenção de Intrusão (IDS e IPS), antivírus, NAT, VPN, monitoramento e análise de tráfego; </t>
  </si>
  <si>
    <t>Ataques e ameaças da Internet e de redes de dados; Conceitos básicos de criptografia e sistemas criptográficos: simétricos, assimétricos, infraestrutura de chaves públicas, certificação e assinatura digital;</t>
  </si>
  <si>
    <t xml:space="preserve"> Criação e análise de expressões regulares; Noções de Pentest, vulnerabilidades e tipos de ataques: sniffing, spoofing, flood, DoS, DDoS, phishing, SQL Injection, quebra de autenticação e gerenciamento de sessões, Cross-Site Scripting (XSS), entre outros; Prevenção e tratamento de incidentes em sistemas de informação.</t>
  </si>
  <si>
    <r>
      <t>SEGURANÇA DE REDES DE COMPUTADORES</t>
    </r>
    <r>
      <rPr>
        <sz val="12"/>
        <color rgb="FF000000"/>
        <rFont val="Calibri"/>
        <family val="2"/>
      </rPr>
      <t xml:space="preserve">: firewall; sistemas de detecção de intrusão (IDS); antivírus; ataques e ameaças da Internet e de redes sem fio; criptografia: conceitos básicos de criptografia.  </t>
    </r>
  </si>
  <si>
    <r>
      <t>INFRAESTRUTURA DE CHAVES PÚBLICAS</t>
    </r>
    <r>
      <rPr>
        <sz val="12"/>
        <color rgb="FF000000"/>
        <rFont val="Calibri"/>
        <family val="2"/>
      </rPr>
      <t>: ICPBrasil, criptografia simétrica e assimétrica, certificação e assinatura digital.</t>
    </r>
  </si>
  <si>
    <r>
      <t>GESTÃO E GOVERNANÇA DE TI</t>
    </r>
    <r>
      <rPr>
        <sz val="12"/>
        <color rgb="FF000000"/>
        <rFont val="Calibri"/>
        <family val="2"/>
      </rPr>
      <t xml:space="preserve">: noções de gerenciamento de serviços (ITIL v3): gerenciamento de incidentes e problemas; gerenciamento de mudanças; central de serviços; Cobit 5: aspectos gerais, estrutura, conceitos, finalidade, modelo de capacidade, objetivos corporativos, objetivos de TI e metas do habilitador, domínios e processos; Planejamento estratégico da TI: Alinhamento estratégico entre área de TIC e negócio; Balanced Scorecard. </t>
    </r>
  </si>
  <si>
    <r>
      <t>GESTÃO POR PROCESSOS: BPM CBOK (versão 3</t>
    </r>
    <r>
      <rPr>
        <sz val="12"/>
        <color rgb="FF000000"/>
        <rFont val="Calibri"/>
        <family val="2"/>
      </rPr>
      <t>): definição e tipos de processo de negócio, noção de instância de processo, diferenciação entre função e processo, diferenciação entre diagrama, mapa e modelo, conhecimento básico da notação BPMN.</t>
    </r>
  </si>
  <si>
    <r>
      <t>NORMAS E CONTRATAÇÕES DE TI</t>
    </r>
    <r>
      <rPr>
        <sz val="12"/>
        <color rgb="FF000000"/>
        <rFont val="Calibri"/>
        <family val="2"/>
      </rPr>
      <t>: Resolução CNJ 211/2015, Lei 8666/93 (Compras e Licitações) e Res. CNJ 182/2013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</si>
</sst>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0" borderId="1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7" borderId="0" xfId="1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7" borderId="25" xfId="1" applyFont="1" applyFill="1" applyBorder="1" applyAlignment="1" applyProtection="1">
      <alignment horizontal="left"/>
      <protection locked="0"/>
    </xf>
    <xf numFmtId="0" fontId="1" fillId="7" borderId="25" xfId="1" applyFont="1" applyFill="1" applyBorder="1" applyAlignment="1">
      <alignment horizontal="left"/>
    </xf>
    <xf numFmtId="0" fontId="3" fillId="7" borderId="0" xfId="0" applyFont="1" applyFill="1"/>
    <xf numFmtId="0" fontId="1" fillId="8" borderId="25" xfId="1" applyFont="1" applyFill="1" applyBorder="1" applyAlignment="1" applyProtection="1">
      <alignment horizontal="left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0" fontId="3" fillId="7" borderId="0" xfId="0" applyFont="1" applyFill="1" applyProtection="1">
      <protection locked="0"/>
    </xf>
    <xf numFmtId="0" fontId="1" fillId="8" borderId="27" xfId="1" applyFont="1" applyFill="1" applyBorder="1" applyAlignment="1" applyProtection="1">
      <alignment horizontal="left"/>
      <protection locked="0"/>
    </xf>
    <xf numFmtId="0" fontId="1" fillId="3" borderId="27" xfId="1" applyFont="1" applyFill="1" applyBorder="1" applyAlignment="1" applyProtection="1">
      <alignment horizontal="left"/>
      <protection locked="0"/>
    </xf>
    <xf numFmtId="165" fontId="3" fillId="2" borderId="38" xfId="0" applyNumberFormat="1" applyFont="1" applyFill="1" applyBorder="1" applyAlignment="1" applyProtection="1">
      <alignment horizontal="center"/>
      <protection locked="0"/>
    </xf>
    <xf numFmtId="14" fontId="3" fillId="0" borderId="39" xfId="0" applyNumberFormat="1" applyFont="1" applyFill="1" applyBorder="1" applyAlignment="1" applyProtection="1">
      <alignment horizontal="center"/>
      <protection locked="0"/>
    </xf>
    <xf numFmtId="165" fontId="3" fillId="0" borderId="40" xfId="0" applyNumberFormat="1" applyFont="1" applyFill="1" applyBorder="1" applyAlignment="1" applyProtection="1">
      <alignment horizontal="center"/>
      <protection locked="0"/>
    </xf>
    <xf numFmtId="14" fontId="15" fillId="0" borderId="40" xfId="0" applyNumberFormat="1" applyFont="1" applyBorder="1" applyAlignment="1" applyProtection="1">
      <alignment horizontal="center"/>
      <protection locked="0"/>
    </xf>
    <xf numFmtId="14" fontId="15" fillId="0" borderId="41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65" fontId="3" fillId="0" borderId="42" xfId="0" applyNumberFormat="1" applyFont="1" applyFill="1" applyBorder="1" applyAlignment="1" applyProtection="1">
      <alignment horizontal="center"/>
      <protection locked="0"/>
    </xf>
    <xf numFmtId="165" fontId="3" fillId="0" borderId="43" xfId="0" applyNumberFormat="1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3" fillId="0" borderId="44" xfId="0" applyFont="1" applyBorder="1" applyProtection="1"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17" fillId="0" borderId="45" xfId="0" applyFont="1" applyBorder="1" applyAlignment="1" applyProtection="1">
      <alignment wrapText="1"/>
      <protection locked="0"/>
    </xf>
    <xf numFmtId="0" fontId="19" fillId="0" borderId="4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jpeg"/><Relationship Id="rId4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13203713/Edital-001-Concurso-TRE-PA-2019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Gerais 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 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Gerais 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'Informa&#231;&#245;es l Concurso'!A1"/><Relationship Id="rId1" Type="http://schemas.openxmlformats.org/officeDocument/2006/relationships/hyperlink" Target="#Cronograma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571499</xdr:colOff>
      <xdr:row>3</xdr:row>
      <xdr:rowOff>66674</xdr:rowOff>
    </xdr:from>
    <xdr:ext cx="5000626" cy="1476375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400299" y="752474"/>
          <a:ext cx="5000626" cy="147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 Regional Eleitoral do Pará</a:t>
          </a:r>
        </a:p>
      </xdr:txBody>
    </xdr:sp>
    <xdr:clientData/>
  </xdr:oneCellAnchor>
  <xdr:oneCellAnchor>
    <xdr:from>
      <xdr:col>3</xdr:col>
      <xdr:colOff>571501</xdr:colOff>
      <xdr:row>10</xdr:row>
      <xdr:rowOff>66675</xdr:rowOff>
    </xdr:from>
    <xdr:ext cx="4886324" cy="5933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400301" y="2085975"/>
          <a:ext cx="48863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Operação de Computadores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95249</xdr:rowOff>
    </xdr:from>
    <xdr:to>
      <xdr:col>3</xdr:col>
      <xdr:colOff>581024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072F4A-F426-46D6-BA41-97AD84E0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549"/>
          <a:ext cx="2409824" cy="2381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8863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</xdr:row>
      <xdr:rowOff>95250</xdr:rowOff>
    </xdr:from>
    <xdr:to>
      <xdr:col>1</xdr:col>
      <xdr:colOff>3114675</xdr:colOff>
      <xdr:row>33</xdr:row>
      <xdr:rowOff>57150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E09A3A-AA5F-4A19-9EEB-6C402EFFA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972175"/>
          <a:ext cx="3609975" cy="3609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BB3AB6-3349-43D8-AD6F-091C7B5D0450}"/>
            </a:ext>
          </a:extLst>
        </xdr:cNvPr>
        <xdr:cNvGrpSpPr/>
      </xdr:nvGrpSpPr>
      <xdr:grpSpPr>
        <a:xfrm>
          <a:off x="0" y="0"/>
          <a:ext cx="50768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DD8190-AFC6-4D43-AA9A-5668D4C0E14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594AAD1-7316-4957-9640-4B725A49F68B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0C79C8E-2233-4CC9-A7C9-DE09B60F778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75BA979-89FC-43A8-8212-6B935575229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662AC-36BE-4D97-B727-AAA5891C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14</xdr:row>
      <xdr:rowOff>114300</xdr:rowOff>
    </xdr:from>
    <xdr:to>
      <xdr:col>1</xdr:col>
      <xdr:colOff>3257550</xdr:colOff>
      <xdr:row>33</xdr:row>
      <xdr:rowOff>76200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880E0E7-EAE9-48EB-A526-2A8DB9109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905875"/>
          <a:ext cx="3609975" cy="3609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A4693FC-8097-41BD-8B20-00A69D3DBAA2}"/>
            </a:ext>
          </a:extLst>
        </xdr:cNvPr>
        <xdr:cNvGrpSpPr/>
      </xdr:nvGrpSpPr>
      <xdr:grpSpPr>
        <a:xfrm>
          <a:off x="0" y="0"/>
          <a:ext cx="49911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4BE7A09-A091-4C16-9077-0AA76836E1E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8AE44E0-21F5-4EBF-B073-ACEAD8134CB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52334D8-3558-4161-9B5E-42A62E6CD534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E6B857-BC9A-4DB0-8AD1-6EA847E4F43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340653</xdr:colOff>
      <xdr:row>0</xdr:row>
      <xdr:rowOff>0</xdr:rowOff>
    </xdr:from>
    <xdr:to>
      <xdr:col>23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1883AC-AF2F-41BD-A09A-935CEB924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9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15</xdr:row>
      <xdr:rowOff>0</xdr:rowOff>
    </xdr:from>
    <xdr:to>
      <xdr:col>1</xdr:col>
      <xdr:colOff>3248025</xdr:colOff>
      <xdr:row>33</xdr:row>
      <xdr:rowOff>152400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0992B2-5F14-4DF9-9F30-7DC17DEF9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696325"/>
          <a:ext cx="3609975" cy="3609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457199</xdr:colOff>
      <xdr:row>3</xdr:row>
      <xdr:rowOff>0</xdr:rowOff>
    </xdr:from>
    <xdr:to>
      <xdr:col>7</xdr:col>
      <xdr:colOff>447674</xdr:colOff>
      <xdr:row>29</xdr:row>
      <xdr:rowOff>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39229A3-2FF6-4A46-A8F4-0CA77E920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9" y="571500"/>
          <a:ext cx="1209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810125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8</xdr:row>
      <xdr:rowOff>66674</xdr:rowOff>
    </xdr:from>
    <xdr:to>
      <xdr:col>11</xdr:col>
      <xdr:colOff>0</xdr:colOff>
      <xdr:row>28</xdr:row>
      <xdr:rowOff>188557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584DC7-635C-4A86-BF46-8FB9870C6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1590674"/>
          <a:ext cx="942975" cy="39318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8196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14</xdr:row>
      <xdr:rowOff>133349</xdr:rowOff>
    </xdr:from>
    <xdr:to>
      <xdr:col>1</xdr:col>
      <xdr:colOff>3133725</xdr:colOff>
      <xdr:row>27</xdr:row>
      <xdr:rowOff>123824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CED720-CECB-45BA-B468-581D3EF93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133849"/>
          <a:ext cx="3609975" cy="3609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8768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14</xdr:row>
      <xdr:rowOff>114300</xdr:rowOff>
    </xdr:from>
    <xdr:to>
      <xdr:col>1</xdr:col>
      <xdr:colOff>3181350</xdr:colOff>
      <xdr:row>33</xdr:row>
      <xdr:rowOff>85725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F61FE0-A2AB-4FD9-80C3-F24F8D7C2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91025"/>
          <a:ext cx="3609975" cy="3609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8577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14</xdr:row>
      <xdr:rowOff>161925</xdr:rowOff>
    </xdr:from>
    <xdr:to>
      <xdr:col>1</xdr:col>
      <xdr:colOff>3162300</xdr:colOff>
      <xdr:row>33</xdr:row>
      <xdr:rowOff>123825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47963F-2D9E-47E8-BB17-4C760A97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162425"/>
          <a:ext cx="3609975" cy="3609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9149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14</xdr:row>
      <xdr:rowOff>104775</xdr:rowOff>
    </xdr:from>
    <xdr:to>
      <xdr:col>1</xdr:col>
      <xdr:colOff>3219450</xdr:colOff>
      <xdr:row>33</xdr:row>
      <xdr:rowOff>66675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F2F978-3068-4698-98FE-B1D093156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72000"/>
          <a:ext cx="3609975" cy="3609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8196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14</xdr:row>
      <xdr:rowOff>142875</xdr:rowOff>
    </xdr:from>
    <xdr:to>
      <xdr:col>1</xdr:col>
      <xdr:colOff>3162300</xdr:colOff>
      <xdr:row>33</xdr:row>
      <xdr:rowOff>104775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DB1148-275E-45DD-85AE-76974539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410075"/>
          <a:ext cx="3609975" cy="360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>
      <selection activeCell="N8" sqref="N8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sheetProtection selectLockedCell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5"/>
  <sheetViews>
    <sheetView showGridLines="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50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26" t="s">
        <v>81</v>
      </c>
      <c r="D6" s="18" t="s">
        <v>82</v>
      </c>
      <c r="E6" s="19" t="s">
        <v>83</v>
      </c>
      <c r="F6" s="19" t="s">
        <v>84</v>
      </c>
      <c r="G6" s="20">
        <f>SUM(G7:G19)</f>
        <v>0.54166666666666619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SUM(L7:L19)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SUM(Q7:Q19)</f>
        <v>0.54166666666666619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SUM(V7:V19)</f>
        <v>0.54166666666666619</v>
      </c>
      <c r="W6" s="24">
        <f>SUM(W7:W19)</f>
        <v>1.6249999999999991</v>
      </c>
    </row>
    <row r="7" spans="1:23" ht="189" x14ac:dyDescent="0.25">
      <c r="A7" s="83">
        <v>1</v>
      </c>
      <c r="B7" s="83" t="str">
        <f>Cronograma!B10</f>
        <v xml:space="preserve">Conhecimentos Gerais </v>
      </c>
      <c r="C7" s="97" t="s">
        <v>143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78.75" x14ac:dyDescent="0.25">
      <c r="A8" s="80">
        <v>2</v>
      </c>
      <c r="B8" s="80" t="str">
        <f>Cronograma!B11</f>
        <v>Fundamentos de Computação</v>
      </c>
      <c r="C8" s="97" t="s">
        <v>144</v>
      </c>
      <c r="D8" s="64">
        <v>43250</v>
      </c>
      <c r="E8" s="65">
        <v>0.29166666666666669</v>
      </c>
      <c r="F8" s="65">
        <v>0.33333333333333331</v>
      </c>
      <c r="G8" s="66">
        <f t="shared" ref="G8:G19" si="1">F8-E8</f>
        <v>4.166666666666663E-2</v>
      </c>
      <c r="H8" s="72">
        <f t="shared" ref="H8:H19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19" si="3">IF(I8="sim",K8-J8,0)</f>
        <v>0</v>
      </c>
      <c r="M8" s="69">
        <f t="shared" ref="M8:M19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19" si="5">IF(N8="sim",P8-O8,0)</f>
        <v>4.166666666666663E-2</v>
      </c>
      <c r="R8" s="72">
        <f t="shared" ref="R8:R19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19" si="7">IF(S8="sim",U8-T8,0)</f>
        <v>4.166666666666663E-2</v>
      </c>
      <c r="W8" s="73">
        <f t="shared" ref="W8:W19" si="8">G8+L8+Q8+V8</f>
        <v>0.12499999999999989</v>
      </c>
    </row>
    <row r="9" spans="1:23" x14ac:dyDescent="0.25">
      <c r="A9" s="80">
        <v>3</v>
      </c>
      <c r="B9" s="80" t="str">
        <f>Cronograma!B12</f>
        <v>Noções Básicas de Desenvolvimento de Sistemas</v>
      </c>
      <c r="C9" s="98"/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0">
        <v>4</v>
      </c>
      <c r="B10" s="80" t="str">
        <f>Cronograma!B13</f>
        <v>Noções de Bancos de Dados</v>
      </c>
      <c r="C10" s="98"/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0">
        <v>5</v>
      </c>
      <c r="B11" s="80" t="str">
        <f>Cronograma!B14</f>
        <v>Linguagens de Programação</v>
      </c>
      <c r="C11" s="98"/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1">
        <v>6</v>
      </c>
      <c r="B12" s="81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0">
        <v>8</v>
      </c>
      <c r="B14" s="80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7"/>
      <c r="B15" s="77"/>
      <c r="C15" s="98"/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72">
        <f t="shared" si="2"/>
        <v>43258</v>
      </c>
      <c r="I15" s="72" t="s">
        <v>87</v>
      </c>
      <c r="J15" s="65">
        <v>0.29166666666666669</v>
      </c>
      <c r="K15" s="65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72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8"/>
      <c r="B16" s="78"/>
      <c r="C16" s="98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72">
        <f t="shared" si="2"/>
        <v>43259</v>
      </c>
      <c r="I16" s="72" t="s">
        <v>87</v>
      </c>
      <c r="J16" s="65">
        <v>0.29166666666666669</v>
      </c>
      <c r="K16" s="65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72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1"/>
      <c r="B17" s="1"/>
      <c r="C17" s="98"/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72">
        <f t="shared" si="2"/>
        <v>43260</v>
      </c>
      <c r="I17" s="72" t="s">
        <v>87</v>
      </c>
      <c r="J17" s="65">
        <v>0.29166666666666669</v>
      </c>
      <c r="K17" s="65">
        <v>0.33333333333333331</v>
      </c>
      <c r="L17" s="66">
        <f t="shared" si="3"/>
        <v>0</v>
      </c>
      <c r="M17" s="69">
        <f t="shared" si="4"/>
        <v>43266</v>
      </c>
      <c r="N17" s="70" t="s">
        <v>88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72" t="s">
        <v>88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1"/>
      <c r="B18" s="1"/>
      <c r="C18" s="98"/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72">
        <f t="shared" si="2"/>
        <v>43261</v>
      </c>
      <c r="I18" s="72" t="s">
        <v>87</v>
      </c>
      <c r="J18" s="65">
        <v>0.29166666666666669</v>
      </c>
      <c r="K18" s="65">
        <v>0.33333333333333331</v>
      </c>
      <c r="L18" s="66">
        <f t="shared" si="3"/>
        <v>0</v>
      </c>
      <c r="M18" s="69">
        <f t="shared" si="4"/>
        <v>43267</v>
      </c>
      <c r="N18" s="70" t="s">
        <v>88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72" t="s">
        <v>88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15.75" thickBot="1" x14ac:dyDescent="0.3">
      <c r="A19" s="1"/>
      <c r="B19" s="1"/>
      <c r="C19" s="99"/>
      <c r="D19" s="86">
        <v>43261</v>
      </c>
      <c r="E19" s="87">
        <v>0.29166666666666669</v>
      </c>
      <c r="F19" s="87">
        <v>0.33333333333333331</v>
      </c>
      <c r="G19" s="85">
        <f t="shared" si="1"/>
        <v>4.166666666666663E-2</v>
      </c>
      <c r="H19" s="88">
        <f t="shared" si="2"/>
        <v>43262</v>
      </c>
      <c r="I19" s="88" t="s">
        <v>87</v>
      </c>
      <c r="J19" s="87">
        <v>0.29166666666666669</v>
      </c>
      <c r="K19" s="87">
        <v>0.33333333333333331</v>
      </c>
      <c r="L19" s="85">
        <f t="shared" si="3"/>
        <v>0</v>
      </c>
      <c r="M19" s="89">
        <f t="shared" si="4"/>
        <v>43268</v>
      </c>
      <c r="N19" s="90" t="s">
        <v>88</v>
      </c>
      <c r="O19" s="91">
        <v>0.29166666666666669</v>
      </c>
      <c r="P19" s="91">
        <v>0.33333333333333331</v>
      </c>
      <c r="Q19" s="85">
        <f t="shared" si="5"/>
        <v>4.166666666666663E-2</v>
      </c>
      <c r="R19" s="88">
        <f t="shared" si="6"/>
        <v>43276</v>
      </c>
      <c r="S19" s="88" t="s">
        <v>88</v>
      </c>
      <c r="T19" s="87">
        <v>0.29166666666666669</v>
      </c>
      <c r="U19" s="87">
        <v>0.33333333333333331</v>
      </c>
      <c r="V19" s="85">
        <f t="shared" si="7"/>
        <v>4.166666666666663E-2</v>
      </c>
      <c r="W19" s="92">
        <f t="shared" si="8"/>
        <v>0.12499999999999989</v>
      </c>
    </row>
    <row r="20" spans="1:23" ht="15.75" thickBot="1" x14ac:dyDescent="0.3">
      <c r="C20" s="125" t="s">
        <v>89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</row>
    <row r="21" spans="1:23" x14ac:dyDescent="0.25"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23" x14ac:dyDescent="0.25"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</row>
    <row r="23" spans="1:23" x14ac:dyDescent="0.2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</row>
    <row r="24" spans="1:23" x14ac:dyDescent="0.25"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</row>
    <row r="25" spans="1:23" ht="15.75" thickBot="1" x14ac:dyDescent="0.3"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</row>
  </sheetData>
  <sheetProtection algorithmName="SHA-512" hashValue="Ux0t/CEi7WUr0o3VE1F0E5WXO475rXx24c1btykHVcx1v2txaJtz/M5xSLiWWhiRPHTnlSkbPRmyaG6hgc0xKA==" saltValue="osWnVUozeYJ781VJrAm0GQ==" spinCount="100000" sheet="1" objects="1" scenarios="1" selectLockedCells="1"/>
  <mergeCells count="2">
    <mergeCell ref="C20:Q20"/>
    <mergeCell ref="C21:Q25"/>
  </mergeCells>
  <dataValidations disablePrompts="1" count="1">
    <dataValidation type="list" allowBlank="1" showInputMessage="1" showErrorMessage="1" sqref="N7:N19 S7:S19 I7:I19" xr:uid="{00000000-0002-0000-0900-000000000000}">
      <formula1>"Sim, Não"</formula1>
    </dataValidation>
  </dataValidations>
  <hyperlinks>
    <hyperlink ref="A12:B12" location="'D6'!B12" display="'D6'!B12" xr:uid="{D2020E0B-0BD4-4702-B088-FBC5C0B35A26}"/>
    <hyperlink ref="A11:B11" location="'D5'!B11" display="'D5'!B11" xr:uid="{6C0B1A92-0E9F-4CCD-802F-4E27DC668B79}"/>
    <hyperlink ref="A10:B10" location="'D4'!B10" display="'D4'!B10" xr:uid="{011293BD-783D-4CD2-BDD6-58F7D08BBD59}"/>
    <hyperlink ref="A9:B9" location="'D3'!B9" display="'D3'!B9" xr:uid="{F62C61F1-C620-4841-9C6D-EC77A113AD83}"/>
    <hyperlink ref="A7:B7" location="'D1'!B7" display="'D1'!B7" xr:uid="{9B23C75C-E2CC-48D6-90DB-7BD2E1073803}"/>
    <hyperlink ref="A8:B8" location="'D2'!B8" display="'D2'!B8" xr:uid="{221A76FB-14F4-478A-8483-01E587FA7E3F}"/>
    <hyperlink ref="B12" location="'Redes de Comp. e Sistemas Opera'!A1" display="'Redes de Comp. e Sistemas Opera'!A1" xr:uid="{9924CF13-AE94-4C5E-B92A-6F362BD4D18F}"/>
    <hyperlink ref="B11" location="'Linguagens de Programação'!A1" display="'Linguagens de Programação'!A1" xr:uid="{25342E73-E304-4E3C-B970-CCFAC154AF2A}"/>
    <hyperlink ref="B10" location="'Noções de Bancos de Dados'!A1" display="'Noções de Bancos de Dados'!A1" xr:uid="{A524DFEB-A97F-42D2-A3BA-4F993D0F63BD}"/>
    <hyperlink ref="B9" location="'Noções Bási. de Desen. de Siste'!A1" display="'Noções Bási. de Desen. de Siste'!A1" xr:uid="{7BD44DC6-2B36-464E-B8DF-1CD998935D91}"/>
    <hyperlink ref="B8" location="'Fundamentos de Computação'!A1" display="'Fundamentos de Computação'!A1" xr:uid="{35D840FE-E5EA-4C12-818C-63AD0D46B5EC}"/>
    <hyperlink ref="B7" location="'Conhecimentos Gerais '!A1" display="'Conhecimentos Gerais '!A1" xr:uid="{94F2D118-4C31-4026-A625-9F782FC852EA}"/>
    <hyperlink ref="B13" location="'Segurança da Informação'!A1" display="Segurança da Informação" xr:uid="{4F3A68D3-4CF4-4CBF-8A87-716452F17FF7}"/>
    <hyperlink ref="B14" location="'Noç. sobre Unid. de Armazena'!A1" display="Noções Sobre Unidades de Armazenamento de Dados" xr:uid="{90001C48-02EF-4141-8964-280C1CB1AC2B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8"/>
  <sheetViews>
    <sheetView showGridLines="0" topLeftCell="A7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53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SUM(G7:G22)</f>
        <v>0.66666666666666607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SUM(L7:L22)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SUM(Q7:Q22)</f>
        <v>0.66666666666666607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SUM(V7:V22)</f>
        <v>0.66666666666666607</v>
      </c>
      <c r="W6" s="24">
        <f>SUM(W7:W22)</f>
        <v>1.9999999999999991</v>
      </c>
    </row>
    <row r="7" spans="1:23" ht="72" customHeight="1" x14ac:dyDescent="0.25">
      <c r="A7" s="83">
        <v>1</v>
      </c>
      <c r="B7" s="83" t="str">
        <f>Cronograma!B10</f>
        <v xml:space="preserve">Conhecimentos Gerais </v>
      </c>
      <c r="C7" s="97" t="s">
        <v>145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27.75" customHeight="1" x14ac:dyDescent="0.25">
      <c r="A8" s="80">
        <v>2</v>
      </c>
      <c r="B8" s="80" t="str">
        <f>Cronograma!B11</f>
        <v>Fundamentos de Computação</v>
      </c>
      <c r="C8" s="97" t="s">
        <v>146</v>
      </c>
      <c r="D8" s="64">
        <v>43250</v>
      </c>
      <c r="E8" s="65">
        <v>0.29166666666666669</v>
      </c>
      <c r="F8" s="65">
        <v>0.33333333333333331</v>
      </c>
      <c r="G8" s="66">
        <f t="shared" ref="G8:G22" si="1">F8-E8</f>
        <v>4.166666666666663E-2</v>
      </c>
      <c r="H8" s="72">
        <f t="shared" ref="H8:H22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22" si="3">IF(I8="sim",K8-J8,0)</f>
        <v>0</v>
      </c>
      <c r="M8" s="69">
        <f t="shared" ref="M8:M22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22" si="5">IF(N8="sim",P8-O8,0)</f>
        <v>4.166666666666663E-2</v>
      </c>
      <c r="R8" s="72">
        <f t="shared" ref="R8:R22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22" si="7">IF(S8="sim",U8-T8,0)</f>
        <v>4.166666666666663E-2</v>
      </c>
      <c r="W8" s="73">
        <f t="shared" ref="W8:W22" si="8">G8+L8+Q8+V8</f>
        <v>0.12499999999999989</v>
      </c>
    </row>
    <row r="9" spans="1:23" ht="63" x14ac:dyDescent="0.25">
      <c r="A9" s="80">
        <v>3</v>
      </c>
      <c r="B9" s="80" t="str">
        <f>Cronograma!B12</f>
        <v>Noções Básicas de Desenvolvimento de Sistemas</v>
      </c>
      <c r="C9" s="101" t="s">
        <v>147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63" x14ac:dyDescent="0.25">
      <c r="A10" s="80">
        <v>4</v>
      </c>
      <c r="B10" s="80" t="str">
        <f>Cronograma!B13</f>
        <v>Noções de Bancos de Dados</v>
      </c>
      <c r="C10" s="101" t="s">
        <v>148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94.5" x14ac:dyDescent="0.25">
      <c r="A11" s="80">
        <v>5</v>
      </c>
      <c r="B11" s="80" t="str">
        <f>Cronograma!B14</f>
        <v>Linguagens de Programação</v>
      </c>
      <c r="C11" s="101" t="s">
        <v>149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94.5" x14ac:dyDescent="0.25">
      <c r="A12" s="80">
        <v>6</v>
      </c>
      <c r="B12" s="80" t="str">
        <f>Cronograma!B15</f>
        <v>Redes de Computadores e Sistemas Operacionais</v>
      </c>
      <c r="C12" s="101" t="s">
        <v>150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157.5" x14ac:dyDescent="0.25">
      <c r="A13" s="81">
        <v>7</v>
      </c>
      <c r="B13" s="81" t="s">
        <v>104</v>
      </c>
      <c r="C13" s="101" t="s">
        <v>151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0">
        <v>8</v>
      </c>
      <c r="B14" s="80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8">
        <v>9</v>
      </c>
      <c r="B15" s="78">
        <f>Cronograma!B18</f>
        <v>0</v>
      </c>
      <c r="C15" s="98"/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72">
        <f t="shared" si="2"/>
        <v>43258</v>
      </c>
      <c r="I15" s="72" t="s">
        <v>87</v>
      </c>
      <c r="J15" s="65">
        <v>0.29166666666666669</v>
      </c>
      <c r="K15" s="65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72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8">
        <v>10</v>
      </c>
      <c r="B16" s="78">
        <f>Cronograma!B19</f>
        <v>0</v>
      </c>
      <c r="C16" s="98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72">
        <f t="shared" si="2"/>
        <v>43259</v>
      </c>
      <c r="I16" s="72" t="s">
        <v>87</v>
      </c>
      <c r="J16" s="65">
        <v>0.29166666666666669</v>
      </c>
      <c r="K16" s="65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72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1"/>
      <c r="B17" s="1"/>
      <c r="C17" s="98"/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72">
        <f t="shared" si="2"/>
        <v>43260</v>
      </c>
      <c r="I17" s="72" t="s">
        <v>87</v>
      </c>
      <c r="J17" s="65">
        <v>0.29166666666666669</v>
      </c>
      <c r="K17" s="65">
        <v>0.33333333333333331</v>
      </c>
      <c r="L17" s="66">
        <f t="shared" si="3"/>
        <v>0</v>
      </c>
      <c r="M17" s="69">
        <f t="shared" si="4"/>
        <v>43266</v>
      </c>
      <c r="N17" s="70" t="s">
        <v>88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72" t="s">
        <v>88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1"/>
      <c r="B18" s="1"/>
      <c r="C18" s="98"/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72">
        <f t="shared" si="2"/>
        <v>43261</v>
      </c>
      <c r="I18" s="72" t="s">
        <v>87</v>
      </c>
      <c r="J18" s="65">
        <v>0.29166666666666669</v>
      </c>
      <c r="K18" s="65">
        <v>0.33333333333333331</v>
      </c>
      <c r="L18" s="66">
        <f t="shared" si="3"/>
        <v>0</v>
      </c>
      <c r="M18" s="69">
        <f t="shared" si="4"/>
        <v>43267</v>
      </c>
      <c r="N18" s="70" t="s">
        <v>88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72" t="s">
        <v>88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1"/>
      <c r="B19" s="1"/>
      <c r="C19" s="98"/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72">
        <f t="shared" si="2"/>
        <v>43262</v>
      </c>
      <c r="I19" s="72" t="s">
        <v>87</v>
      </c>
      <c r="J19" s="65">
        <v>0.29166666666666669</v>
      </c>
      <c r="K19" s="65">
        <v>0.33333333333333331</v>
      </c>
      <c r="L19" s="66">
        <f t="shared" si="3"/>
        <v>0</v>
      </c>
      <c r="M19" s="69">
        <f t="shared" si="4"/>
        <v>43268</v>
      </c>
      <c r="N19" s="70" t="s">
        <v>88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72" t="s">
        <v>88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x14ac:dyDescent="0.25">
      <c r="A20" s="1"/>
      <c r="B20" s="1"/>
      <c r="C20" s="98"/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72">
        <f t="shared" si="2"/>
        <v>43263</v>
      </c>
      <c r="I20" s="72" t="s">
        <v>87</v>
      </c>
      <c r="J20" s="65">
        <v>0.29166666666666669</v>
      </c>
      <c r="K20" s="65">
        <v>0.33333333333333331</v>
      </c>
      <c r="L20" s="66">
        <f t="shared" si="3"/>
        <v>0</v>
      </c>
      <c r="M20" s="69">
        <f t="shared" si="4"/>
        <v>43269</v>
      </c>
      <c r="N20" s="70" t="s">
        <v>88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72" t="s">
        <v>88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x14ac:dyDescent="0.25">
      <c r="A21" s="1"/>
      <c r="B21" s="1"/>
      <c r="C21" s="98"/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72">
        <f t="shared" si="2"/>
        <v>43264</v>
      </c>
      <c r="I21" s="72" t="s">
        <v>87</v>
      </c>
      <c r="J21" s="65">
        <v>0.29166666666666669</v>
      </c>
      <c r="K21" s="65">
        <v>0.33333333333333331</v>
      </c>
      <c r="L21" s="66">
        <f t="shared" si="3"/>
        <v>0</v>
      </c>
      <c r="M21" s="69">
        <f t="shared" si="4"/>
        <v>43270</v>
      </c>
      <c r="N21" s="70" t="s">
        <v>88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72" t="s">
        <v>88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ht="15.75" thickBot="1" x14ac:dyDescent="0.3">
      <c r="A22" s="1"/>
      <c r="B22" s="1"/>
      <c r="C22" s="99"/>
      <c r="D22" s="86">
        <v>43264</v>
      </c>
      <c r="E22" s="87">
        <v>0.29166666666666669</v>
      </c>
      <c r="F22" s="87">
        <v>0.33333333333333331</v>
      </c>
      <c r="G22" s="85">
        <f t="shared" si="1"/>
        <v>4.166666666666663E-2</v>
      </c>
      <c r="H22" s="88">
        <f t="shared" si="2"/>
        <v>43265</v>
      </c>
      <c r="I22" s="88" t="s">
        <v>87</v>
      </c>
      <c r="J22" s="87">
        <v>0.29166666666666669</v>
      </c>
      <c r="K22" s="87">
        <v>0.33333333333333331</v>
      </c>
      <c r="L22" s="85">
        <f t="shared" si="3"/>
        <v>0</v>
      </c>
      <c r="M22" s="89">
        <f t="shared" si="4"/>
        <v>43271</v>
      </c>
      <c r="N22" s="90" t="s">
        <v>88</v>
      </c>
      <c r="O22" s="91">
        <v>0.29166666666666669</v>
      </c>
      <c r="P22" s="91">
        <v>0.33333333333333331</v>
      </c>
      <c r="Q22" s="85">
        <f t="shared" si="5"/>
        <v>4.166666666666663E-2</v>
      </c>
      <c r="R22" s="88">
        <f t="shared" si="6"/>
        <v>43279</v>
      </c>
      <c r="S22" s="88" t="s">
        <v>88</v>
      </c>
      <c r="T22" s="87">
        <v>0.29166666666666669</v>
      </c>
      <c r="U22" s="87">
        <v>0.33333333333333331</v>
      </c>
      <c r="V22" s="85">
        <f t="shared" si="7"/>
        <v>4.166666666666663E-2</v>
      </c>
      <c r="W22" s="92">
        <f t="shared" si="8"/>
        <v>0.12499999999999989</v>
      </c>
    </row>
    <row r="23" spans="1:23" ht="15.75" thickBot="1" x14ac:dyDescent="0.3">
      <c r="C23" s="125" t="s">
        <v>89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1:23" x14ac:dyDescent="0.25"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23" x14ac:dyDescent="0.25"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23" x14ac:dyDescent="0.25"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</row>
    <row r="27" spans="1:23" x14ac:dyDescent="0.25"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8" spans="1:23" ht="15.75" thickBot="1" x14ac:dyDescent="0.3"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</sheetData>
  <sheetProtection algorithmName="SHA-512" hashValue="U2IWkW37jpcHwYJ+M9es+jLOdRyEkpmEAkFiowCohdg4G59ZP8+F4VZI68s6uaJrdcA+yfLUgRnMFuFP0xjs+Q==" saltValue="eOdoSGUJ/NWsmsz/P7oZKg==" spinCount="100000" sheet="1" objects="1" scenarios="1" selectLockedCells="1"/>
  <mergeCells count="2">
    <mergeCell ref="C23:Q23"/>
    <mergeCell ref="C24:Q28"/>
  </mergeCells>
  <dataValidations count="1">
    <dataValidation type="list" allowBlank="1" showInputMessage="1" showErrorMessage="1" sqref="N7:N22 S7:S22 I7:I22" xr:uid="{00000000-0002-0000-0A00-000000000000}">
      <formula1>"Sim, Não"</formula1>
    </dataValidation>
  </dataValidations>
  <hyperlinks>
    <hyperlink ref="A15:B15" location="'D9'!B15" display="'D9'!B15" xr:uid="{00000000-0004-0000-0A00-000000000000}"/>
    <hyperlink ref="A16:B16" location="'D10'!B16" display="'D10'!B16" xr:uid="{00000000-0004-0000-0A00-000007000000}"/>
    <hyperlink ref="A12:B12" location="'D6'!B12" display="'D6'!B12" xr:uid="{15A15A5A-8B56-4466-B4B0-A5F76C5E0125}"/>
    <hyperlink ref="A11:B11" location="'D5'!B11" display="'D5'!B11" xr:uid="{20F180F2-94AB-40FD-A4D3-D4440C136D2F}"/>
    <hyperlink ref="A10:B10" location="'D4'!B10" display="'D4'!B10" xr:uid="{1DE9E465-F4BB-4451-A952-6EAE1C273293}"/>
    <hyperlink ref="A9:B9" location="'D3'!B9" display="'D3'!B9" xr:uid="{C339D42E-00EE-4A24-BD8F-D6D5D10BCB73}"/>
    <hyperlink ref="A7:B7" location="'D1'!B7" display="'D1'!B7" xr:uid="{78518147-7CFE-421E-B029-61962DB32138}"/>
    <hyperlink ref="A8:B8" location="'D2'!B8" display="'D2'!B8" xr:uid="{8EBA5199-6DC7-44E1-AA94-F78AF471C460}"/>
    <hyperlink ref="B12" location="'Redes de Comp. e Sistemas Opera'!A1" display="'Redes de Comp. e Sistemas Opera'!A1" xr:uid="{8D0F5C64-BAF2-4E05-B461-D8F577E5C4B7}"/>
    <hyperlink ref="B11" location="'Linguagens de Programação'!A1" display="'Linguagens de Programação'!A1" xr:uid="{D3C393E7-09C6-403C-A90D-DB4A25AC71C8}"/>
    <hyperlink ref="B10" location="'Noções de Bancos de Dados'!A1" display="'Noções de Bancos de Dados'!A1" xr:uid="{95E2CECF-F5F5-476B-A701-9A685FB19124}"/>
    <hyperlink ref="B9" location="'Noções Bási. de Desen. de Siste'!A1" display="'Noções Bási. de Desen. de Siste'!A1" xr:uid="{78E09D46-61BB-47B0-8F1D-4A2CCC23B797}"/>
    <hyperlink ref="B8" location="'Fundamentos de Computação'!A1" display="'Fundamentos de Computação'!A1" xr:uid="{92C6BFCB-2645-4E03-8C09-ADA8BABDF94C}"/>
    <hyperlink ref="B7" location="'Conhecimentos Gerais '!A1" display="'Conhecimentos Gerais '!A1" xr:uid="{5C9C5CD0-1CEC-491B-9178-B5FB6C2C5B22}"/>
    <hyperlink ref="B13" location="'Segurança da Informação'!A1" display="Segurança da Informação" xr:uid="{2542CFD4-5677-4D1D-B0B7-D23488638E46}"/>
    <hyperlink ref="B14" location="'Noç. sobre Unid. de Armazena'!A1" display="Noções Sobre Unidades de Armazenamento de Dados" xr:uid="{97CAC3C3-E889-493F-894F-1666BE678337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6"/>
  <sheetViews>
    <sheetView showGridLines="0" topLeftCell="A10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51.7109375" customWidth="1"/>
    <col min="3" max="3" width="41.7109375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SUM(G7:G20)</f>
        <v>0.58333333333333282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SUM(L7:L20)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SUM(Q7:Q20)</f>
        <v>0.58333333333333282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SUM(V7:V20)</f>
        <v>0.58333333333333282</v>
      </c>
      <c r="W6" s="24">
        <f>SUM(W7:W20)</f>
        <v>1.7499999999999991</v>
      </c>
    </row>
    <row r="7" spans="1:23" ht="94.5" x14ac:dyDescent="0.25">
      <c r="A7" s="83">
        <v>1</v>
      </c>
      <c r="B7" s="83" t="str">
        <f>Cronograma!B10</f>
        <v xml:space="preserve">Conhecimentos Gerais </v>
      </c>
      <c r="C7" s="97" t="s">
        <v>152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63" x14ac:dyDescent="0.25">
      <c r="A8" s="80">
        <v>2</v>
      </c>
      <c r="B8" s="80" t="str">
        <f>Cronograma!B11</f>
        <v>Fundamentos de Computação</v>
      </c>
      <c r="C8" s="97" t="s">
        <v>153</v>
      </c>
      <c r="D8" s="64">
        <v>43250</v>
      </c>
      <c r="E8" s="65">
        <v>0.29166666666666669</v>
      </c>
      <c r="F8" s="65">
        <v>0.33333333333333331</v>
      </c>
      <c r="G8" s="66">
        <f t="shared" ref="G8:G20" si="1">F8-E8</f>
        <v>4.166666666666663E-2</v>
      </c>
      <c r="H8" s="72">
        <f t="shared" ref="H8:H20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20" si="3">IF(I8="sim",K8-J8,0)</f>
        <v>0</v>
      </c>
      <c r="M8" s="69">
        <f t="shared" ref="M8:M20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20" si="5">IF(N8="sim",P8-O8,0)</f>
        <v>4.166666666666663E-2</v>
      </c>
      <c r="R8" s="72">
        <f t="shared" ref="R8:R20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20" si="7">IF(S8="sim",U8-T8,0)</f>
        <v>4.166666666666663E-2</v>
      </c>
      <c r="W8" s="73">
        <f t="shared" ref="W8:W20" si="8">G8+L8+Q8+V8</f>
        <v>0.12499999999999989</v>
      </c>
    </row>
    <row r="9" spans="1:23" ht="189" x14ac:dyDescent="0.25">
      <c r="A9" s="80">
        <v>3</v>
      </c>
      <c r="B9" s="80" t="str">
        <f>Cronograma!B12</f>
        <v>Noções Básicas de Desenvolvimento de Sistemas</v>
      </c>
      <c r="C9" s="97" t="s">
        <v>154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110.25" x14ac:dyDescent="0.25">
      <c r="A10" s="80">
        <v>4</v>
      </c>
      <c r="B10" s="80" t="str">
        <f>Cronograma!B13</f>
        <v>Noções de Bancos de Dados</v>
      </c>
      <c r="C10" s="97" t="s">
        <v>155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63" x14ac:dyDescent="0.25">
      <c r="A11" s="80">
        <v>5</v>
      </c>
      <c r="B11" s="80" t="str">
        <f>Cronograma!B14</f>
        <v>Linguagens de Programação</v>
      </c>
      <c r="C11" s="97" t="s">
        <v>156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0">
        <v>6</v>
      </c>
      <c r="B12" s="80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1">
        <v>8</v>
      </c>
      <c r="B14" s="81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7"/>
      <c r="B15" s="77"/>
      <c r="C15" s="98"/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72">
        <f t="shared" si="2"/>
        <v>43258</v>
      </c>
      <c r="I15" s="72" t="s">
        <v>87</v>
      </c>
      <c r="J15" s="65">
        <v>0.29166666666666669</v>
      </c>
      <c r="K15" s="65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72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7"/>
      <c r="B16" s="77"/>
      <c r="C16" s="98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72">
        <f t="shared" si="2"/>
        <v>43259</v>
      </c>
      <c r="I16" s="72" t="s">
        <v>87</v>
      </c>
      <c r="J16" s="65">
        <v>0.29166666666666669</v>
      </c>
      <c r="K16" s="65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72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82"/>
      <c r="B17" s="82"/>
      <c r="C17" s="98"/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72">
        <f t="shared" si="2"/>
        <v>43260</v>
      </c>
      <c r="I17" s="72" t="s">
        <v>87</v>
      </c>
      <c r="J17" s="65">
        <v>0.29166666666666669</v>
      </c>
      <c r="K17" s="65">
        <v>0.33333333333333331</v>
      </c>
      <c r="L17" s="66">
        <f t="shared" si="3"/>
        <v>0</v>
      </c>
      <c r="M17" s="69">
        <f t="shared" si="4"/>
        <v>43266</v>
      </c>
      <c r="N17" s="70" t="s">
        <v>88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72" t="s">
        <v>88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63"/>
      <c r="B18" s="63"/>
      <c r="C18" s="98"/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72">
        <f t="shared" si="2"/>
        <v>43261</v>
      </c>
      <c r="I18" s="72" t="s">
        <v>87</v>
      </c>
      <c r="J18" s="65">
        <v>0.29166666666666669</v>
      </c>
      <c r="K18" s="65">
        <v>0.33333333333333331</v>
      </c>
      <c r="L18" s="66">
        <f t="shared" si="3"/>
        <v>0</v>
      </c>
      <c r="M18" s="69">
        <f t="shared" si="4"/>
        <v>43267</v>
      </c>
      <c r="N18" s="70" t="s">
        <v>88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72" t="s">
        <v>88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63"/>
      <c r="B19" s="63"/>
      <c r="C19" s="98"/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72">
        <f t="shared" si="2"/>
        <v>43262</v>
      </c>
      <c r="I19" s="72" t="s">
        <v>87</v>
      </c>
      <c r="J19" s="65">
        <v>0.29166666666666669</v>
      </c>
      <c r="K19" s="65">
        <v>0.33333333333333331</v>
      </c>
      <c r="L19" s="66">
        <f t="shared" si="3"/>
        <v>0</v>
      </c>
      <c r="M19" s="69">
        <f t="shared" si="4"/>
        <v>43268</v>
      </c>
      <c r="N19" s="70" t="s">
        <v>88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72" t="s">
        <v>88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15.75" thickBot="1" x14ac:dyDescent="0.3">
      <c r="A20" s="63"/>
      <c r="B20" s="63"/>
      <c r="C20" s="99"/>
      <c r="D20" s="86">
        <v>43262</v>
      </c>
      <c r="E20" s="87">
        <v>0.29166666666666669</v>
      </c>
      <c r="F20" s="87">
        <v>0.33333333333333331</v>
      </c>
      <c r="G20" s="85">
        <f t="shared" si="1"/>
        <v>4.166666666666663E-2</v>
      </c>
      <c r="H20" s="88">
        <f t="shared" si="2"/>
        <v>43263</v>
      </c>
      <c r="I20" s="88" t="s">
        <v>87</v>
      </c>
      <c r="J20" s="87">
        <v>0.29166666666666669</v>
      </c>
      <c r="K20" s="87">
        <v>0.33333333333333331</v>
      </c>
      <c r="L20" s="85">
        <f t="shared" si="3"/>
        <v>0</v>
      </c>
      <c r="M20" s="89">
        <f t="shared" si="4"/>
        <v>43269</v>
      </c>
      <c r="N20" s="90" t="s">
        <v>88</v>
      </c>
      <c r="O20" s="91">
        <v>0.29166666666666669</v>
      </c>
      <c r="P20" s="91">
        <v>0.33333333333333331</v>
      </c>
      <c r="Q20" s="85">
        <f t="shared" si="5"/>
        <v>4.166666666666663E-2</v>
      </c>
      <c r="R20" s="88">
        <f t="shared" si="6"/>
        <v>43277</v>
      </c>
      <c r="S20" s="88" t="s">
        <v>88</v>
      </c>
      <c r="T20" s="87">
        <v>0.29166666666666669</v>
      </c>
      <c r="U20" s="87">
        <v>0.33333333333333331</v>
      </c>
      <c r="V20" s="85">
        <f t="shared" si="7"/>
        <v>4.166666666666663E-2</v>
      </c>
      <c r="W20" s="92">
        <f t="shared" si="8"/>
        <v>0.12499999999999989</v>
      </c>
    </row>
    <row r="21" spans="1:23" ht="15.75" thickBot="1" x14ac:dyDescent="0.3">
      <c r="C21" s="125" t="s">
        <v>89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4"/>
    </row>
    <row r="22" spans="1:23" x14ac:dyDescent="0.25"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23" x14ac:dyDescent="0.2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</row>
    <row r="24" spans="1:23" x14ac:dyDescent="0.25"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</row>
    <row r="25" spans="1:23" x14ac:dyDescent="0.25"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23" ht="15.75" thickBot="1" x14ac:dyDescent="0.3"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</row>
  </sheetData>
  <sheetProtection algorithmName="SHA-512" hashValue="KLODU1qpodmu8gwW6w/OvD7McUIP1o0aQBFt9otrSepzmcQr7dwVJIVGnwBNpds4mv/WdCNItf+Ozly4tLBZ3A==" saltValue="BtKNS3W1VNUMLicBPvAl7Q==" spinCount="100000" sheet="1" objects="1" scenarios="1" selectLockedCells="1"/>
  <mergeCells count="2">
    <mergeCell ref="C21:Q21"/>
    <mergeCell ref="C22:Q26"/>
  </mergeCells>
  <dataValidations count="1">
    <dataValidation type="list" allowBlank="1" showInputMessage="1" showErrorMessage="1" sqref="N7:N20 S7:S20 I7:I20" xr:uid="{00000000-0002-0000-0B00-000000000000}">
      <formula1>"Sim, Não"</formula1>
    </dataValidation>
  </dataValidations>
  <hyperlinks>
    <hyperlink ref="A12:B12" location="'D6'!B12" display="'D6'!B12" xr:uid="{D440D68D-9D44-477A-9967-4EC8C1F4D93E}"/>
    <hyperlink ref="A11:B11" location="'D5'!B11" display="'D5'!B11" xr:uid="{1D02F232-634C-4148-A931-B424CD35FAE3}"/>
    <hyperlink ref="A10:B10" location="'D4'!B10" display="'D4'!B10" xr:uid="{C3FB8CAE-9F7E-4ED6-A5A1-A78CD616B9B8}"/>
    <hyperlink ref="A9:B9" location="'D3'!B9" display="'D3'!B9" xr:uid="{D317B9C9-9247-4A47-8B66-A60BB3B7E067}"/>
    <hyperlink ref="A7:B7" location="'D1'!B7" display="'D1'!B7" xr:uid="{E157BF31-1A79-43D2-BB21-90FB5C09C395}"/>
    <hyperlink ref="A8:B8" location="'D2'!B8" display="'D2'!B8" xr:uid="{1C688EA3-06EE-4238-9737-02D395B831B6}"/>
    <hyperlink ref="B12" location="'Redes de Comp. e Sistemas Opera'!A1" display="'Redes de Comp. e Sistemas Opera'!A1" xr:uid="{7B01DA78-EFCF-4F0C-B65B-4C4800DA74B0}"/>
    <hyperlink ref="B11" location="'Linguagens de Programação'!A1" display="'Linguagens de Programação'!A1" xr:uid="{7731FABF-9B0E-4211-91D1-4845F4DA3C76}"/>
    <hyperlink ref="B10" location="'Noções de Bancos de Dados'!A1" display="'Noções de Bancos de Dados'!A1" xr:uid="{84E147BF-A6F7-4C3D-BEBA-AB3D85CAC65F}"/>
    <hyperlink ref="B9" location="'Noções Bási. de Desen. de Siste'!A1" display="'Noções Bási. de Desen. de Siste'!A1" xr:uid="{FEFCD355-0768-415F-871D-926444EA0C36}"/>
    <hyperlink ref="B8" location="'Fundamentos de Computação'!A1" display="'Fundamentos de Computação'!A1" xr:uid="{B415EB23-F888-4949-9D73-D7FE32A056D7}"/>
    <hyperlink ref="B7" location="'Conhecimentos Gerais '!A1" display="'Conhecimentos Gerais '!A1" xr:uid="{1D3CF503-C19A-495C-98BE-ADFAEE269BFB}"/>
    <hyperlink ref="B13" location="'Segurança da Informação'!A1" display="Segurança da Informação" xr:uid="{AF9F9876-E71E-42EA-BEC3-F6EF9E1167C7}"/>
    <hyperlink ref="B14" location="'Noç. sobre Unid. de Armazena'!A1" display="Noções Sobre Unidades de Armazenamento de Dados" xr:uid="{415DD734-05DA-4EEB-92C6-4CBD1E5A3079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D19" sqref="D19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 t="s">
        <v>91</v>
      </c>
      <c r="B6" s="7"/>
    </row>
    <row r="7" spans="1:8" x14ac:dyDescent="0.25">
      <c r="A7" s="2" t="s">
        <v>11</v>
      </c>
      <c r="B7" s="3" t="s">
        <v>90</v>
      </c>
    </row>
    <row r="8" spans="1:8" x14ac:dyDescent="0.25">
      <c r="A8" s="2" t="s">
        <v>12</v>
      </c>
      <c r="B8" s="76">
        <v>43784</v>
      </c>
    </row>
    <row r="9" spans="1:8" x14ac:dyDescent="0.25">
      <c r="A9" s="2" t="s">
        <v>13</v>
      </c>
      <c r="B9" s="3" t="s">
        <v>92</v>
      </c>
    </row>
    <row r="10" spans="1:8" x14ac:dyDescent="0.25">
      <c r="A10" s="2" t="s">
        <v>14</v>
      </c>
      <c r="B10" s="4"/>
    </row>
    <row r="11" spans="1:8" x14ac:dyDescent="0.25">
      <c r="A11" s="2" t="s">
        <v>15</v>
      </c>
      <c r="B11" s="3" t="s">
        <v>23</v>
      </c>
    </row>
    <row r="12" spans="1:8" x14ac:dyDescent="0.25">
      <c r="A12" s="2" t="s">
        <v>16</v>
      </c>
      <c r="B12" s="3" t="s">
        <v>17</v>
      </c>
    </row>
    <row r="13" spans="1:8" x14ac:dyDescent="0.25">
      <c r="A13" s="2" t="s">
        <v>18</v>
      </c>
      <c r="B13" s="3" t="s">
        <v>98</v>
      </c>
    </row>
    <row r="14" spans="1:8" x14ac:dyDescent="0.25">
      <c r="A14" s="2" t="s">
        <v>19</v>
      </c>
      <c r="B14" s="3" t="s">
        <v>93</v>
      </c>
    </row>
    <row r="15" spans="1:8" x14ac:dyDescent="0.25">
      <c r="A15" s="2" t="s">
        <v>20</v>
      </c>
      <c r="B15" s="3" t="s">
        <v>96</v>
      </c>
    </row>
    <row r="16" spans="1:8" x14ac:dyDescent="0.25">
      <c r="A16" s="2" t="s">
        <v>21</v>
      </c>
      <c r="B16" s="3" t="s">
        <v>94</v>
      </c>
    </row>
    <row r="17" spans="1:2" x14ac:dyDescent="0.25">
      <c r="A17" s="2" t="s">
        <v>22</v>
      </c>
      <c r="B17" s="3" t="s">
        <v>95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iMHrhn4aQxlLgmuEI5ragzAmYVu2Vp5JrmnjNkLdJCMEtayNHzIRvelO4JaZ29b5Q3o8CqM/8WnM/RhFaLtKCg==" saltValue="qUXJyd5JprGqgzMjhJIfQ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>
      <selection activeCell="H26" sqref="H26"/>
    </sheetView>
  </sheetViews>
  <sheetFormatPr defaultColWidth="0" defaultRowHeight="15" zeroHeight="1" x14ac:dyDescent="0.25"/>
  <cols>
    <col min="1" max="1" width="3.140625" bestFit="1" customWidth="1"/>
    <col min="2" max="2" width="53.7109375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9"/>
      <c r="B4" s="29"/>
      <c r="C4" s="29"/>
      <c r="D4" s="29"/>
      <c r="E4" s="29"/>
      <c r="F4" s="29"/>
      <c r="G4" s="29"/>
      <c r="H4" s="29"/>
    </row>
    <row r="5" spans="1:9" x14ac:dyDescent="0.25">
      <c r="A5" s="29"/>
      <c r="B5" s="29"/>
      <c r="C5" s="29"/>
      <c r="D5" s="29"/>
      <c r="E5" s="29"/>
      <c r="F5" s="29"/>
      <c r="G5" s="29"/>
      <c r="H5" s="29"/>
    </row>
    <row r="6" spans="1:9" ht="18.75" x14ac:dyDescent="0.25">
      <c r="A6" s="29"/>
      <c r="B6" s="30" t="s">
        <v>10</v>
      </c>
      <c r="C6" s="31">
        <f>'Quadro de horários'!K5</f>
        <v>1.1874999999999998</v>
      </c>
      <c r="D6" s="29"/>
      <c r="E6" s="32"/>
      <c r="F6" s="29"/>
      <c r="G6" s="29"/>
      <c r="H6" s="29"/>
    </row>
    <row r="7" spans="1:9" x14ac:dyDescent="0.25">
      <c r="A7" s="29"/>
      <c r="B7" s="29"/>
      <c r="C7" s="29"/>
      <c r="D7" s="29"/>
      <c r="E7" s="29"/>
      <c r="F7" s="33">
        <f>SUM(F10:F29)</f>
        <v>36</v>
      </c>
      <c r="G7" s="29"/>
      <c r="H7" s="29"/>
    </row>
    <row r="8" spans="1:9" x14ac:dyDescent="0.25">
      <c r="A8" s="104" t="s">
        <v>0</v>
      </c>
      <c r="B8" s="102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34" t="s">
        <v>7</v>
      </c>
    </row>
    <row r="9" spans="1:9" x14ac:dyDescent="0.25">
      <c r="A9" s="105"/>
      <c r="B9" s="103"/>
      <c r="C9" s="103"/>
      <c r="D9" s="103"/>
      <c r="E9" s="103"/>
      <c r="F9" s="103"/>
      <c r="G9" s="103"/>
      <c r="H9" s="35">
        <f>SUM(H10:H1048576)</f>
        <v>1.8333333333333355</v>
      </c>
    </row>
    <row r="10" spans="1:9" ht="15.75" x14ac:dyDescent="0.25">
      <c r="A10" s="36">
        <v>1</v>
      </c>
      <c r="B10" s="37" t="s">
        <v>97</v>
      </c>
      <c r="C10" s="38" t="s">
        <v>8</v>
      </c>
      <c r="D10" s="39">
        <v>1</v>
      </c>
      <c r="E10" s="40">
        <v>8</v>
      </c>
      <c r="F10" s="39">
        <f>E10*D10</f>
        <v>8</v>
      </c>
      <c r="G10" s="41">
        <v>0.95833333333333337</v>
      </c>
      <c r="H10" s="42">
        <v>8.3333333333333329E-2</v>
      </c>
    </row>
    <row r="11" spans="1:9" ht="15.75" x14ac:dyDescent="0.25">
      <c r="A11" s="36">
        <v>2</v>
      </c>
      <c r="B11" s="37" t="s">
        <v>99</v>
      </c>
      <c r="C11" s="38" t="s">
        <v>9</v>
      </c>
      <c r="D11" s="39">
        <v>1</v>
      </c>
      <c r="E11" s="40">
        <v>4</v>
      </c>
      <c r="F11" s="39">
        <f t="shared" ref="F11" si="0">E11*D11</f>
        <v>4</v>
      </c>
      <c r="G11" s="41">
        <f t="shared" ref="G11" si="1">$C$6/$F$7*F11</f>
        <v>0.13194444444444442</v>
      </c>
      <c r="H11" s="42">
        <v>0.125</v>
      </c>
    </row>
    <row r="12" spans="1:9" ht="15.75" x14ac:dyDescent="0.25">
      <c r="A12" s="36">
        <v>3</v>
      </c>
      <c r="B12" s="37" t="s">
        <v>100</v>
      </c>
      <c r="C12" s="38" t="s">
        <v>9</v>
      </c>
      <c r="D12" s="39">
        <v>1</v>
      </c>
      <c r="E12" s="40">
        <v>4</v>
      </c>
      <c r="F12" s="39">
        <f t="shared" ref="F12:F17" si="2">E12*D12</f>
        <v>4</v>
      </c>
      <c r="G12" s="41">
        <f t="shared" ref="G12:G17" si="3">$C$6/$F$7*F12</f>
        <v>0.13194444444444442</v>
      </c>
      <c r="H12" s="42">
        <v>0.16666666666666699</v>
      </c>
    </row>
    <row r="13" spans="1:9" ht="15.75" x14ac:dyDescent="0.25">
      <c r="A13" s="36">
        <v>4</v>
      </c>
      <c r="B13" s="37" t="s">
        <v>101</v>
      </c>
      <c r="C13" s="38" t="s">
        <v>9</v>
      </c>
      <c r="D13" s="39">
        <v>1</v>
      </c>
      <c r="E13" s="40">
        <v>4</v>
      </c>
      <c r="F13" s="39">
        <f t="shared" si="2"/>
        <v>4</v>
      </c>
      <c r="G13" s="41">
        <f t="shared" si="3"/>
        <v>0.13194444444444442</v>
      </c>
      <c r="H13" s="42">
        <v>0.20833333333333301</v>
      </c>
    </row>
    <row r="14" spans="1:9" ht="15.75" x14ac:dyDescent="0.25">
      <c r="A14" s="36">
        <v>5</v>
      </c>
      <c r="B14" s="37" t="s">
        <v>102</v>
      </c>
      <c r="C14" s="38" t="s">
        <v>9</v>
      </c>
      <c r="D14" s="39">
        <v>1</v>
      </c>
      <c r="E14" s="40">
        <v>4</v>
      </c>
      <c r="F14" s="39">
        <f t="shared" si="2"/>
        <v>4</v>
      </c>
      <c r="G14" s="41">
        <f t="shared" si="3"/>
        <v>0.13194444444444442</v>
      </c>
      <c r="H14" s="42">
        <v>0.25</v>
      </c>
    </row>
    <row r="15" spans="1:9" ht="15.75" x14ac:dyDescent="0.25">
      <c r="A15" s="36">
        <v>6</v>
      </c>
      <c r="B15" s="37" t="s">
        <v>103</v>
      </c>
      <c r="C15" s="38" t="s">
        <v>9</v>
      </c>
      <c r="D15" s="39">
        <v>1</v>
      </c>
      <c r="E15" s="40">
        <v>4</v>
      </c>
      <c r="F15" s="39">
        <f t="shared" si="2"/>
        <v>4</v>
      </c>
      <c r="G15" s="41">
        <f t="shared" si="3"/>
        <v>0.13194444444444442</v>
      </c>
      <c r="H15" s="42">
        <v>0.29166666666666702</v>
      </c>
    </row>
    <row r="16" spans="1:9" ht="15.75" x14ac:dyDescent="0.25">
      <c r="A16" s="36">
        <v>7</v>
      </c>
      <c r="B16" s="43" t="s">
        <v>104</v>
      </c>
      <c r="C16" s="38" t="s">
        <v>9</v>
      </c>
      <c r="D16" s="39">
        <v>1</v>
      </c>
      <c r="E16" s="40">
        <v>4</v>
      </c>
      <c r="F16" s="39">
        <f t="shared" si="2"/>
        <v>4</v>
      </c>
      <c r="G16" s="41">
        <f t="shared" si="3"/>
        <v>0.13194444444444442</v>
      </c>
      <c r="H16" s="42">
        <v>0.33333333333333298</v>
      </c>
    </row>
    <row r="17" spans="1:9" ht="15.75" x14ac:dyDescent="0.25">
      <c r="A17" s="36">
        <v>8</v>
      </c>
      <c r="B17" s="44" t="s">
        <v>105</v>
      </c>
      <c r="C17" s="38" t="s">
        <v>9</v>
      </c>
      <c r="D17" s="39">
        <v>1</v>
      </c>
      <c r="E17" s="40">
        <v>4</v>
      </c>
      <c r="F17" s="39">
        <f t="shared" si="2"/>
        <v>4</v>
      </c>
      <c r="G17" s="41">
        <f t="shared" si="3"/>
        <v>0.13194444444444442</v>
      </c>
      <c r="H17" s="42">
        <v>0.375000000000002</v>
      </c>
    </row>
    <row r="18" spans="1:9" ht="15.75" x14ac:dyDescent="0.25">
      <c r="A18" s="36"/>
      <c r="B18" s="44"/>
      <c r="C18" s="38"/>
      <c r="D18" s="39"/>
      <c r="E18" s="40"/>
      <c r="F18" s="39"/>
      <c r="G18" s="41"/>
      <c r="H18" s="42"/>
    </row>
    <row r="19" spans="1:9" ht="15.75" x14ac:dyDescent="0.25">
      <c r="A19" s="36"/>
      <c r="B19" s="44"/>
      <c r="C19" s="38"/>
      <c r="D19" s="39"/>
      <c r="E19" s="40"/>
      <c r="F19" s="39"/>
      <c r="G19" s="41"/>
      <c r="H19" s="42"/>
    </row>
    <row r="20" spans="1:9" ht="15.75" x14ac:dyDescent="0.25">
      <c r="A20" s="44"/>
      <c r="B20" s="44"/>
      <c r="C20" s="44"/>
      <c r="D20" s="44"/>
      <c r="E20" s="45"/>
      <c r="F20" s="39"/>
      <c r="G20" s="41"/>
      <c r="H20" s="42"/>
    </row>
    <row r="21" spans="1:9" ht="15.75" x14ac:dyDescent="0.25">
      <c r="A21" s="44"/>
      <c r="B21" s="44"/>
      <c r="C21" s="44"/>
      <c r="D21" s="44"/>
      <c r="E21" s="45"/>
      <c r="F21" s="39"/>
      <c r="G21" s="41"/>
      <c r="H21" s="42"/>
    </row>
    <row r="22" spans="1:9" ht="15.75" x14ac:dyDescent="0.25">
      <c r="A22" s="44"/>
      <c r="B22" s="44"/>
      <c r="C22" s="44"/>
      <c r="D22" s="44"/>
      <c r="E22" s="45"/>
      <c r="F22" s="39"/>
      <c r="G22" s="41"/>
      <c r="H22" s="42"/>
    </row>
    <row r="23" spans="1:9" ht="15.75" x14ac:dyDescent="0.25">
      <c r="A23" s="44"/>
      <c r="B23" s="44"/>
      <c r="C23" s="44"/>
      <c r="D23" s="44"/>
      <c r="E23" s="45"/>
      <c r="F23" s="39"/>
      <c r="G23" s="41"/>
      <c r="H23" s="46"/>
    </row>
    <row r="24" spans="1:9" ht="15.75" x14ac:dyDescent="0.25">
      <c r="A24" s="44"/>
      <c r="B24" s="44"/>
      <c r="C24" s="44"/>
      <c r="D24" s="44"/>
      <c r="E24" s="45"/>
      <c r="F24" s="39"/>
      <c r="G24" s="41"/>
      <c r="H24" s="46"/>
    </row>
    <row r="25" spans="1:9" ht="15.75" x14ac:dyDescent="0.25">
      <c r="A25" s="44"/>
      <c r="B25" s="44"/>
      <c r="C25" s="44"/>
      <c r="D25" s="44"/>
      <c r="E25" s="45"/>
      <c r="F25" s="39"/>
      <c r="G25" s="41"/>
      <c r="H25" s="46"/>
    </row>
    <row r="26" spans="1:9" ht="15.75" x14ac:dyDescent="0.25">
      <c r="A26" s="44"/>
      <c r="B26" s="44"/>
      <c r="C26" s="44"/>
      <c r="D26" s="44"/>
      <c r="E26" s="45"/>
      <c r="F26" s="39"/>
      <c r="G26" s="41"/>
      <c r="H26" s="46"/>
    </row>
    <row r="27" spans="1:9" ht="15.75" x14ac:dyDescent="0.25">
      <c r="A27" s="44"/>
      <c r="B27" s="44"/>
      <c r="C27" s="44"/>
      <c r="D27" s="44"/>
      <c r="E27" s="45"/>
      <c r="F27" s="39"/>
      <c r="G27" s="41"/>
      <c r="H27" s="46"/>
    </row>
    <row r="28" spans="1:9" ht="15.75" x14ac:dyDescent="0.25">
      <c r="A28" s="47"/>
      <c r="B28" s="47"/>
      <c r="C28" s="47"/>
      <c r="D28" s="47"/>
      <c r="E28" s="48"/>
      <c r="F28" s="39"/>
      <c r="G28" s="41"/>
      <c r="H28" s="49"/>
    </row>
    <row r="29" spans="1:9" ht="15.75" x14ac:dyDescent="0.25">
      <c r="A29" s="47"/>
      <c r="B29" s="47"/>
      <c r="C29" s="47"/>
      <c r="D29" s="47"/>
      <c r="E29" s="48"/>
      <c r="F29" s="39"/>
      <c r="G29" s="41"/>
      <c r="H29" s="49"/>
    </row>
    <row r="30" spans="1:9" ht="15.75" x14ac:dyDescent="0.25">
      <c r="A30" s="50"/>
      <c r="B30" s="50"/>
      <c r="C30" s="50"/>
      <c r="D30" s="50"/>
      <c r="E30" s="51"/>
      <c r="F30" s="52"/>
      <c r="G30" s="53"/>
      <c r="H30" s="54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algorithmName="SHA-512" hashValue="Kmzvd1MWfNal6ZHnKhXUPwvGrx9xwb0BLZOXe7+vo6tJu7XSwD3IFlWN4GaMK7yGd8k00KC4GaJ3qM7LwisB1Q==" saltValue="0x8ajI05dGG3xgGKT08NiQ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A8" sqref="A8:B8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111" t="s">
        <v>24</v>
      </c>
      <c r="B5" s="111"/>
      <c r="C5" s="106">
        <f>COUNTIF(C9:C100,"Estudar")*$A$7</f>
        <v>2.0833333333333332E-2</v>
      </c>
      <c r="D5" s="106">
        <f t="shared" ref="D5:I5" si="0">COUNTIF(D9:D100,"Estudar")*$A$7</f>
        <v>0.25</v>
      </c>
      <c r="E5" s="106">
        <f t="shared" si="0"/>
        <v>0.20833333333333331</v>
      </c>
      <c r="F5" s="106">
        <f t="shared" si="0"/>
        <v>0.25</v>
      </c>
      <c r="G5" s="106">
        <f t="shared" si="0"/>
        <v>0.14583333333333331</v>
      </c>
      <c r="H5" s="106">
        <f t="shared" si="0"/>
        <v>0.29166666666666663</v>
      </c>
      <c r="I5" s="106">
        <f t="shared" si="0"/>
        <v>2.0833333333333332E-2</v>
      </c>
      <c r="J5" s="110" t="s">
        <v>72</v>
      </c>
      <c r="K5" s="106">
        <f>SUM(C5:I5)</f>
        <v>1.1874999999999998</v>
      </c>
    </row>
    <row r="6" spans="1:11" ht="15" customHeight="1" x14ac:dyDescent="0.25">
      <c r="A6" s="112"/>
      <c r="B6" s="112"/>
      <c r="C6" s="107"/>
      <c r="D6" s="107"/>
      <c r="E6" s="107"/>
      <c r="F6" s="107"/>
      <c r="G6" s="107"/>
      <c r="H6" s="107"/>
      <c r="I6" s="107"/>
      <c r="J6" s="110"/>
      <c r="K6" s="107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108" t="s">
        <v>25</v>
      </c>
      <c r="B8" s="109"/>
      <c r="C8" s="55" t="s">
        <v>26</v>
      </c>
      <c r="D8" s="55" t="s">
        <v>27</v>
      </c>
      <c r="E8" s="55" t="s">
        <v>28</v>
      </c>
      <c r="F8" s="55" t="s">
        <v>29</v>
      </c>
      <c r="G8" s="55" t="s">
        <v>30</v>
      </c>
      <c r="H8" s="55" t="s">
        <v>31</v>
      </c>
      <c r="I8" s="56" t="s">
        <v>32</v>
      </c>
    </row>
    <row r="9" spans="1:11" x14ac:dyDescent="0.25">
      <c r="A9" s="57" t="s">
        <v>33</v>
      </c>
      <c r="B9" s="57" t="s">
        <v>34</v>
      </c>
      <c r="C9" s="58" t="s">
        <v>38</v>
      </c>
      <c r="D9" s="58"/>
      <c r="E9" s="58"/>
      <c r="F9" s="58"/>
      <c r="G9" s="59"/>
      <c r="H9" s="58"/>
      <c r="I9" s="58"/>
    </row>
    <row r="10" spans="1:11" x14ac:dyDescent="0.25">
      <c r="A10" s="57" t="s">
        <v>34</v>
      </c>
      <c r="B10" s="57" t="s">
        <v>35</v>
      </c>
      <c r="C10" s="58"/>
      <c r="D10" s="58"/>
      <c r="E10" s="58" t="s">
        <v>36</v>
      </c>
      <c r="F10" s="58"/>
      <c r="G10" s="58"/>
      <c r="H10" s="58"/>
      <c r="I10" s="58"/>
    </row>
    <row r="11" spans="1:11" x14ac:dyDescent="0.25">
      <c r="A11" s="57" t="s">
        <v>35</v>
      </c>
      <c r="B11" s="57" t="s">
        <v>37</v>
      </c>
      <c r="C11" s="58"/>
      <c r="D11" s="58" t="s">
        <v>36</v>
      </c>
      <c r="E11" s="58" t="s">
        <v>36</v>
      </c>
      <c r="F11" s="58" t="s">
        <v>36</v>
      </c>
      <c r="G11" s="58" t="s">
        <v>36</v>
      </c>
      <c r="H11" s="58" t="s">
        <v>36</v>
      </c>
      <c r="I11" s="58"/>
    </row>
    <row r="12" spans="1:11" x14ac:dyDescent="0.25">
      <c r="A12" s="57" t="s">
        <v>37</v>
      </c>
      <c r="B12" s="57" t="s">
        <v>39</v>
      </c>
      <c r="C12" s="58"/>
      <c r="D12" s="58" t="s">
        <v>36</v>
      </c>
      <c r="E12" s="58" t="s">
        <v>36</v>
      </c>
      <c r="F12" s="58" t="s">
        <v>36</v>
      </c>
      <c r="G12" s="58" t="s">
        <v>36</v>
      </c>
      <c r="H12" s="58" t="s">
        <v>36</v>
      </c>
      <c r="I12" s="58"/>
    </row>
    <row r="13" spans="1:11" x14ac:dyDescent="0.25">
      <c r="A13" s="57" t="s">
        <v>39</v>
      </c>
      <c r="B13" s="57" t="s">
        <v>40</v>
      </c>
      <c r="C13" s="58"/>
      <c r="D13" s="58" t="s">
        <v>36</v>
      </c>
      <c r="E13" s="58"/>
      <c r="F13" s="58" t="s">
        <v>36</v>
      </c>
      <c r="G13" s="58" t="s">
        <v>36</v>
      </c>
      <c r="H13" s="58" t="s">
        <v>36</v>
      </c>
      <c r="I13" s="58"/>
    </row>
    <row r="14" spans="1:11" x14ac:dyDescent="0.25">
      <c r="A14" s="57" t="s">
        <v>40</v>
      </c>
      <c r="B14" s="57" t="s">
        <v>41</v>
      </c>
      <c r="C14" s="58"/>
      <c r="D14" s="58" t="s">
        <v>36</v>
      </c>
      <c r="E14" s="60"/>
      <c r="F14" s="58" t="s">
        <v>36</v>
      </c>
      <c r="G14" s="58" t="s">
        <v>36</v>
      </c>
      <c r="H14" s="58" t="s">
        <v>36</v>
      </c>
      <c r="I14" s="58" t="s">
        <v>36</v>
      </c>
    </row>
    <row r="15" spans="1:11" x14ac:dyDescent="0.25">
      <c r="A15" s="57" t="s">
        <v>41</v>
      </c>
      <c r="B15" s="57" t="s">
        <v>42</v>
      </c>
      <c r="C15" s="58"/>
      <c r="D15" s="60"/>
      <c r="E15" s="58"/>
      <c r="F15" s="60"/>
      <c r="G15" s="60"/>
      <c r="H15" s="58"/>
      <c r="I15" s="58"/>
    </row>
    <row r="16" spans="1:11" x14ac:dyDescent="0.25">
      <c r="A16" s="57" t="s">
        <v>42</v>
      </c>
      <c r="B16" s="57" t="s">
        <v>43</v>
      </c>
      <c r="C16" s="58"/>
      <c r="D16" s="60"/>
      <c r="E16" s="60"/>
      <c r="F16" s="60"/>
      <c r="G16" s="60"/>
      <c r="H16" s="58"/>
      <c r="I16" s="58"/>
    </row>
    <row r="17" spans="1:9" x14ac:dyDescent="0.25">
      <c r="A17" s="57" t="s">
        <v>43</v>
      </c>
      <c r="B17" s="57" t="s">
        <v>44</v>
      </c>
      <c r="C17" s="58"/>
      <c r="D17" s="60"/>
      <c r="E17" s="60"/>
      <c r="F17" s="60"/>
      <c r="G17" s="60"/>
      <c r="H17" s="58"/>
      <c r="I17" s="58"/>
    </row>
    <row r="18" spans="1:9" x14ac:dyDescent="0.25">
      <c r="A18" s="57" t="s">
        <v>44</v>
      </c>
      <c r="B18" s="57" t="s">
        <v>45</v>
      </c>
      <c r="C18" s="58"/>
      <c r="D18" s="60"/>
      <c r="E18" s="60"/>
      <c r="F18" s="60"/>
      <c r="G18" s="60"/>
      <c r="H18" s="58"/>
      <c r="I18" s="58"/>
    </row>
    <row r="19" spans="1:9" x14ac:dyDescent="0.25">
      <c r="A19" s="57" t="s">
        <v>45</v>
      </c>
      <c r="B19" s="57" t="s">
        <v>46</v>
      </c>
      <c r="C19" s="58"/>
      <c r="D19" s="58"/>
      <c r="E19" s="58"/>
      <c r="F19" s="58"/>
      <c r="G19" s="58"/>
      <c r="H19" s="58"/>
      <c r="I19" s="58"/>
    </row>
    <row r="20" spans="1:9" x14ac:dyDescent="0.25">
      <c r="A20" s="57" t="s">
        <v>46</v>
      </c>
      <c r="B20" s="57" t="s">
        <v>47</v>
      </c>
      <c r="C20" s="58"/>
      <c r="D20" s="58"/>
      <c r="E20" s="58"/>
      <c r="F20" s="58"/>
      <c r="G20" s="58"/>
      <c r="H20" s="58"/>
      <c r="I20" s="58"/>
    </row>
    <row r="21" spans="1:9" x14ac:dyDescent="0.25">
      <c r="A21" s="57" t="s">
        <v>47</v>
      </c>
      <c r="B21" s="57" t="s">
        <v>48</v>
      </c>
      <c r="C21" s="58"/>
      <c r="D21" s="58"/>
      <c r="E21" s="58"/>
      <c r="F21" s="58"/>
      <c r="G21" s="58"/>
      <c r="H21" s="61"/>
      <c r="I21" s="58"/>
    </row>
    <row r="22" spans="1:9" x14ac:dyDescent="0.25">
      <c r="A22" s="57" t="s">
        <v>48</v>
      </c>
      <c r="B22" s="57" t="s">
        <v>49</v>
      </c>
      <c r="C22" s="58"/>
      <c r="D22" s="58"/>
      <c r="E22" s="61"/>
      <c r="F22" s="58"/>
      <c r="G22" s="58"/>
      <c r="H22" s="61"/>
      <c r="I22" s="58"/>
    </row>
    <row r="23" spans="1:9" x14ac:dyDescent="0.25">
      <c r="A23" s="57" t="s">
        <v>49</v>
      </c>
      <c r="B23" s="57" t="s">
        <v>50</v>
      </c>
      <c r="C23" s="58"/>
      <c r="D23" s="58"/>
      <c r="E23" s="61"/>
      <c r="F23" s="58"/>
      <c r="G23" s="58"/>
      <c r="H23" s="61"/>
      <c r="I23" s="58"/>
    </row>
    <row r="24" spans="1:9" x14ac:dyDescent="0.25">
      <c r="A24" s="57" t="s">
        <v>50</v>
      </c>
      <c r="B24" s="57" t="s">
        <v>51</v>
      </c>
      <c r="C24" s="58"/>
      <c r="D24" s="58"/>
      <c r="E24" s="61"/>
      <c r="F24" s="58"/>
      <c r="G24" s="58"/>
      <c r="H24" s="58" t="s">
        <v>36</v>
      </c>
      <c r="I24" s="58"/>
    </row>
    <row r="25" spans="1:9" x14ac:dyDescent="0.25">
      <c r="A25" s="57" t="s">
        <v>51</v>
      </c>
      <c r="B25" s="57" t="s">
        <v>52</v>
      </c>
      <c r="C25" s="58"/>
      <c r="D25" s="61"/>
      <c r="E25" s="61"/>
      <c r="F25" s="61"/>
      <c r="G25" s="61"/>
      <c r="H25" s="58" t="s">
        <v>36</v>
      </c>
      <c r="I25" s="58"/>
    </row>
    <row r="26" spans="1:9" x14ac:dyDescent="0.25">
      <c r="A26" s="57" t="s">
        <v>52</v>
      </c>
      <c r="B26" s="57" t="s">
        <v>53</v>
      </c>
      <c r="C26" s="58"/>
      <c r="D26" s="61"/>
      <c r="E26" s="61"/>
      <c r="F26" s="61"/>
      <c r="G26" s="61"/>
      <c r="H26" s="58" t="s">
        <v>36</v>
      </c>
      <c r="I26" s="58"/>
    </row>
    <row r="27" spans="1:9" x14ac:dyDescent="0.25">
      <c r="A27" s="57" t="s">
        <v>53</v>
      </c>
      <c r="B27" s="57" t="s">
        <v>54</v>
      </c>
      <c r="C27" s="58"/>
      <c r="D27" s="61"/>
      <c r="E27" s="61"/>
      <c r="F27" s="61"/>
      <c r="G27" s="61"/>
      <c r="H27" s="58" t="s">
        <v>36</v>
      </c>
      <c r="I27" s="61"/>
    </row>
    <row r="28" spans="1:9" x14ac:dyDescent="0.25">
      <c r="A28" s="57" t="s">
        <v>54</v>
      </c>
      <c r="B28" s="57" t="s">
        <v>55</v>
      </c>
      <c r="C28" s="58"/>
      <c r="D28" s="61"/>
      <c r="E28" s="61"/>
      <c r="F28" s="61"/>
      <c r="G28" s="61"/>
      <c r="H28" s="58" t="s">
        <v>36</v>
      </c>
      <c r="I28" s="61"/>
    </row>
    <row r="29" spans="1:9" x14ac:dyDescent="0.25">
      <c r="A29" s="57" t="s">
        <v>55</v>
      </c>
      <c r="B29" s="57" t="s">
        <v>56</v>
      </c>
      <c r="C29" s="58"/>
      <c r="D29" s="61"/>
      <c r="E29" s="58"/>
      <c r="F29" s="61"/>
      <c r="G29" s="61"/>
      <c r="H29" s="58" t="s">
        <v>36</v>
      </c>
      <c r="I29" s="61"/>
    </row>
    <row r="30" spans="1:9" x14ac:dyDescent="0.25">
      <c r="A30" s="57" t="s">
        <v>56</v>
      </c>
      <c r="B30" s="57" t="s">
        <v>57</v>
      </c>
      <c r="C30" s="58"/>
      <c r="D30" s="61"/>
      <c r="E30" s="58"/>
      <c r="F30" s="61"/>
      <c r="G30" s="61"/>
      <c r="H30" s="58" t="s">
        <v>36</v>
      </c>
      <c r="I30" s="61"/>
    </row>
    <row r="31" spans="1:9" x14ac:dyDescent="0.25">
      <c r="A31" s="57" t="s">
        <v>57</v>
      </c>
      <c r="B31" s="57" t="s">
        <v>58</v>
      </c>
      <c r="C31" s="58"/>
      <c r="D31" s="61"/>
      <c r="E31" s="58"/>
      <c r="F31" s="61"/>
      <c r="G31" s="61"/>
      <c r="H31" s="58" t="s">
        <v>36</v>
      </c>
      <c r="I31" s="61"/>
    </row>
    <row r="32" spans="1:9" x14ac:dyDescent="0.25">
      <c r="A32" s="57" t="s">
        <v>58</v>
      </c>
      <c r="B32" s="57" t="s">
        <v>59</v>
      </c>
      <c r="C32" s="58"/>
      <c r="D32" s="61"/>
      <c r="E32" s="61"/>
      <c r="F32" s="61"/>
      <c r="G32" s="61"/>
      <c r="H32" s="58" t="s">
        <v>36</v>
      </c>
      <c r="I32" s="61"/>
    </row>
    <row r="33" spans="1:9" x14ac:dyDescent="0.25">
      <c r="A33" s="57" t="s">
        <v>59</v>
      </c>
      <c r="B33" s="57" t="s">
        <v>60</v>
      </c>
      <c r="C33" s="58"/>
      <c r="D33" s="61"/>
      <c r="E33" s="58" t="s">
        <v>36</v>
      </c>
      <c r="F33" s="61"/>
      <c r="G33" s="61"/>
      <c r="H33" s="58" t="s">
        <v>36</v>
      </c>
      <c r="I33" s="58"/>
    </row>
    <row r="34" spans="1:9" x14ac:dyDescent="0.25">
      <c r="A34" s="57" t="s">
        <v>60</v>
      </c>
      <c r="B34" s="57" t="s">
        <v>61</v>
      </c>
      <c r="C34" s="58"/>
      <c r="D34" s="61"/>
      <c r="E34" s="58" t="s">
        <v>36</v>
      </c>
      <c r="F34" s="61"/>
      <c r="G34" s="61"/>
      <c r="H34" s="58"/>
      <c r="I34" s="61"/>
    </row>
    <row r="35" spans="1:9" x14ac:dyDescent="0.25">
      <c r="A35" s="57" t="s">
        <v>61</v>
      </c>
      <c r="B35" s="57" t="s">
        <v>62</v>
      </c>
      <c r="C35" s="58"/>
      <c r="D35" s="61"/>
      <c r="E35" s="58" t="s">
        <v>36</v>
      </c>
      <c r="F35" s="61"/>
      <c r="G35" s="61"/>
      <c r="H35" s="58"/>
      <c r="I35" s="61"/>
    </row>
    <row r="36" spans="1:9" x14ac:dyDescent="0.25">
      <c r="A36" s="57" t="s">
        <v>62</v>
      </c>
      <c r="B36" s="57" t="s">
        <v>59</v>
      </c>
      <c r="C36" s="58"/>
      <c r="D36" s="58" t="s">
        <v>36</v>
      </c>
      <c r="E36" s="58" t="s">
        <v>36</v>
      </c>
      <c r="F36" s="58" t="s">
        <v>36</v>
      </c>
      <c r="G36" s="58" t="s">
        <v>36</v>
      </c>
      <c r="H36" s="61"/>
      <c r="I36" s="61"/>
    </row>
    <row r="37" spans="1:9" x14ac:dyDescent="0.25">
      <c r="A37" s="57" t="s">
        <v>59</v>
      </c>
      <c r="B37" s="57" t="s">
        <v>60</v>
      </c>
      <c r="C37" s="58"/>
      <c r="D37" s="58" t="s">
        <v>36</v>
      </c>
      <c r="E37" s="58" t="s">
        <v>36</v>
      </c>
      <c r="F37" s="58" t="s">
        <v>36</v>
      </c>
      <c r="G37" s="58" t="s">
        <v>36</v>
      </c>
      <c r="H37" s="61"/>
      <c r="I37" s="61"/>
    </row>
    <row r="38" spans="1:9" x14ac:dyDescent="0.25">
      <c r="A38" s="57" t="s">
        <v>60</v>
      </c>
      <c r="B38" s="57" t="s">
        <v>61</v>
      </c>
      <c r="C38" s="58"/>
      <c r="D38" s="58" t="s">
        <v>36</v>
      </c>
      <c r="E38" s="58" t="s">
        <v>36</v>
      </c>
      <c r="F38" s="58" t="s">
        <v>36</v>
      </c>
      <c r="G38" s="58" t="s">
        <v>36</v>
      </c>
      <c r="H38" s="61"/>
      <c r="I38" s="61"/>
    </row>
    <row r="39" spans="1:9" x14ac:dyDescent="0.25">
      <c r="A39" s="57" t="s">
        <v>61</v>
      </c>
      <c r="B39" s="57" t="s">
        <v>62</v>
      </c>
      <c r="C39" s="58"/>
      <c r="D39" s="58" t="s">
        <v>36</v>
      </c>
      <c r="E39" s="58" t="s">
        <v>36</v>
      </c>
      <c r="F39" s="58" t="s">
        <v>36</v>
      </c>
      <c r="G39" s="58"/>
      <c r="H39" s="61"/>
      <c r="I39" s="61"/>
    </row>
    <row r="40" spans="1:9" x14ac:dyDescent="0.25">
      <c r="A40" s="57" t="s">
        <v>62</v>
      </c>
      <c r="B40" s="57" t="s">
        <v>63</v>
      </c>
      <c r="C40" s="58"/>
      <c r="D40" s="58" t="s">
        <v>36</v>
      </c>
      <c r="E40" s="58"/>
      <c r="F40" s="58" t="s">
        <v>36</v>
      </c>
      <c r="G40" s="58"/>
      <c r="H40" s="61"/>
      <c r="I40" s="61"/>
    </row>
    <row r="41" spans="1:9" x14ac:dyDescent="0.25">
      <c r="A41" s="57" t="s">
        <v>63</v>
      </c>
      <c r="B41" s="57" t="s">
        <v>64</v>
      </c>
      <c r="C41" s="58"/>
      <c r="D41" s="58" t="s">
        <v>36</v>
      </c>
      <c r="E41" s="61"/>
      <c r="F41" s="58" t="s">
        <v>36</v>
      </c>
      <c r="G41" s="58"/>
      <c r="H41" s="61"/>
      <c r="I41" s="61"/>
    </row>
    <row r="42" spans="1:9" x14ac:dyDescent="0.25">
      <c r="A42" s="57" t="s">
        <v>64</v>
      </c>
      <c r="B42" s="57" t="s">
        <v>65</v>
      </c>
      <c r="C42" s="58"/>
      <c r="D42" s="58" t="s">
        <v>36</v>
      </c>
      <c r="E42" s="61"/>
      <c r="F42" s="58" t="s">
        <v>36</v>
      </c>
      <c r="G42" s="58"/>
      <c r="H42" s="61"/>
      <c r="I42" s="61"/>
    </row>
    <row r="43" spans="1:9" x14ac:dyDescent="0.25">
      <c r="A43" s="57" t="s">
        <v>65</v>
      </c>
      <c r="B43" s="57" t="s">
        <v>66</v>
      </c>
      <c r="C43" s="58"/>
      <c r="D43" s="58" t="s">
        <v>36</v>
      </c>
      <c r="E43" s="61"/>
      <c r="F43" s="58" t="s">
        <v>36</v>
      </c>
      <c r="G43" s="58"/>
      <c r="H43" s="61"/>
      <c r="I43" s="61"/>
    </row>
    <row r="44" spans="1:9" x14ac:dyDescent="0.25">
      <c r="A44" s="57" t="s">
        <v>66</v>
      </c>
      <c r="B44" s="57" t="s">
        <v>67</v>
      </c>
      <c r="C44" s="58"/>
      <c r="D44" s="61"/>
      <c r="E44" s="58"/>
      <c r="F44" s="62"/>
      <c r="G44" s="61"/>
      <c r="H44" s="61"/>
      <c r="I44" s="61"/>
    </row>
    <row r="45" spans="1:9" x14ac:dyDescent="0.25">
      <c r="A45" s="57" t="s">
        <v>67</v>
      </c>
      <c r="B45" s="57" t="s">
        <v>68</v>
      </c>
      <c r="C45" s="58"/>
      <c r="D45" s="61"/>
      <c r="E45" s="58"/>
      <c r="F45" s="62"/>
      <c r="G45" s="61"/>
      <c r="H45" s="61"/>
      <c r="I45" s="61"/>
    </row>
    <row r="46" spans="1:9" x14ac:dyDescent="0.25">
      <c r="A46" s="57" t="s">
        <v>68</v>
      </c>
      <c r="B46" s="57" t="s">
        <v>69</v>
      </c>
      <c r="C46" s="58"/>
      <c r="D46" s="61"/>
      <c r="E46" s="58"/>
      <c r="F46" s="62"/>
      <c r="G46" s="61"/>
      <c r="H46" s="61"/>
      <c r="I46" s="61"/>
    </row>
    <row r="47" spans="1:9" x14ac:dyDescent="0.25">
      <c r="A47" s="57" t="s">
        <v>69</v>
      </c>
      <c r="B47" s="57" t="s">
        <v>70</v>
      </c>
      <c r="C47" s="58"/>
      <c r="D47" s="61"/>
      <c r="E47" s="61"/>
      <c r="F47" s="62"/>
      <c r="G47" s="61"/>
      <c r="H47" s="61"/>
      <c r="I47" s="61"/>
    </row>
    <row r="48" spans="1:9" x14ac:dyDescent="0.25">
      <c r="A48" s="57" t="s">
        <v>70</v>
      </c>
      <c r="B48" s="57" t="s">
        <v>71</v>
      </c>
      <c r="C48" s="58"/>
      <c r="D48" s="61"/>
      <c r="E48" s="61"/>
      <c r="F48" s="62"/>
      <c r="G48" s="61"/>
      <c r="H48" s="61"/>
      <c r="I48" s="61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</sheetData>
  <sheetProtection algorithmName="SHA-512" hashValue="PAWh6JrhKKaI9RWEMcSlpyh3SxVcD1nDhiucVBTRU8wuomZ3n0l4E5K0Oz91PXhqEEUH5JKobbDGX8Bwl8zuZw==" saltValue="g0APuCd1AHy7xD1P9dbCpw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0"/>
  <sheetViews>
    <sheetView showGridLines="0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49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4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4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SUM(G7:G43)</f>
        <v>1.5416666666666639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SUM(L7:L43)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SUM(Q7:Q43)</f>
        <v>1.5416666666666639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SUM(V7:V43)</f>
        <v>1.5416666666666639</v>
      </c>
      <c r="W6" s="24">
        <f>SUM(W7:W43)</f>
        <v>4.6249999999999991</v>
      </c>
    </row>
    <row r="7" spans="1:24" x14ac:dyDescent="0.25">
      <c r="A7" s="84">
        <v>1</v>
      </c>
      <c r="B7" s="84" t="str">
        <f>Cronograma!B10</f>
        <v xml:space="preserve">Conhecimentos Gerais </v>
      </c>
      <c r="C7" s="93" t="s">
        <v>106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87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  <c r="X7" s="29"/>
    </row>
    <row r="8" spans="1:24" ht="45" x14ac:dyDescent="0.25">
      <c r="A8" s="80">
        <v>2</v>
      </c>
      <c r="B8" s="80" t="str">
        <f>Cronograma!B11</f>
        <v>Fundamentos de Computação</v>
      </c>
      <c r="C8" s="94" t="s">
        <v>107</v>
      </c>
      <c r="D8" s="64">
        <v>43250</v>
      </c>
      <c r="E8" s="65">
        <v>0.29166666666666669</v>
      </c>
      <c r="F8" s="65">
        <v>0.33333333333333331</v>
      </c>
      <c r="G8" s="66">
        <f t="shared" ref="G8:G43" si="1">F8-E8</f>
        <v>4.166666666666663E-2</v>
      </c>
      <c r="H8" s="67">
        <f t="shared" ref="H8:H43" si="2">IF(D8="","",D8+DAY(1))</f>
        <v>43251</v>
      </c>
      <c r="I8" s="67" t="s">
        <v>87</v>
      </c>
      <c r="J8" s="68">
        <v>0.29166666666666669</v>
      </c>
      <c r="K8" s="68">
        <v>0.33333333333333331</v>
      </c>
      <c r="L8" s="66">
        <f t="shared" ref="L8:L43" si="3">IF(I8="sim",K8-J8,0)</f>
        <v>0</v>
      </c>
      <c r="M8" s="69">
        <f t="shared" ref="M8:M43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43" si="5">IF(N8="sim",P8-O8,0)</f>
        <v>4.166666666666663E-2</v>
      </c>
      <c r="R8" s="72">
        <f t="shared" ref="R8:R43" si="6">IF(D8="","",D8+DAY(15))</f>
        <v>43265</v>
      </c>
      <c r="S8" s="67" t="s">
        <v>88</v>
      </c>
      <c r="T8" s="65">
        <v>0.29166666666666669</v>
      </c>
      <c r="U8" s="65">
        <v>0.33333333333333331</v>
      </c>
      <c r="V8" s="66">
        <f t="shared" ref="V8:V43" si="7">IF(S8="sim",U8-T8,0)</f>
        <v>4.166666666666663E-2</v>
      </c>
      <c r="W8" s="73">
        <f t="shared" ref="W8:W43" si="8">G8+L8+Q8+V8</f>
        <v>0.12499999999999989</v>
      </c>
      <c r="X8" s="29"/>
    </row>
    <row r="9" spans="1:24" x14ac:dyDescent="0.25">
      <c r="A9" s="80">
        <v>3</v>
      </c>
      <c r="B9" s="80" t="str">
        <f>Cronograma!B12</f>
        <v>Noções Básicas de Desenvolvimento de Sistemas</v>
      </c>
      <c r="C9" s="94" t="s">
        <v>108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87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  <c r="X9" s="29"/>
    </row>
    <row r="10" spans="1:24" x14ac:dyDescent="0.25">
      <c r="A10" s="80">
        <v>4</v>
      </c>
      <c r="B10" s="80" t="str">
        <f>Cronograma!B13</f>
        <v>Noções de Bancos de Dados</v>
      </c>
      <c r="C10" s="94" t="s">
        <v>109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87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  <c r="X10" s="29"/>
    </row>
    <row r="11" spans="1:24" x14ac:dyDescent="0.25">
      <c r="A11" s="80">
        <v>5</v>
      </c>
      <c r="B11" s="80" t="str">
        <f>Cronograma!B14</f>
        <v>Linguagens de Programação</v>
      </c>
      <c r="C11" s="94" t="s">
        <v>110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87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  <c r="X11" s="29"/>
    </row>
    <row r="12" spans="1:24" ht="75" x14ac:dyDescent="0.25">
      <c r="A12" s="80">
        <v>6</v>
      </c>
      <c r="B12" s="80" t="str">
        <f>Cronograma!B15</f>
        <v>Redes de Computadores e Sistemas Operacionais</v>
      </c>
      <c r="C12" s="94" t="s">
        <v>111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87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  <c r="X12" s="29"/>
    </row>
    <row r="13" spans="1:24" x14ac:dyDescent="0.25">
      <c r="A13" s="80">
        <v>7</v>
      </c>
      <c r="B13" s="80" t="s">
        <v>104</v>
      </c>
      <c r="C13" s="94" t="s">
        <v>112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87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  <c r="X13" s="29"/>
    </row>
    <row r="14" spans="1:24" x14ac:dyDescent="0.25">
      <c r="A14" s="80">
        <v>8</v>
      </c>
      <c r="B14" s="80" t="s">
        <v>105</v>
      </c>
      <c r="C14" s="94" t="s">
        <v>113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87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  <c r="X14" s="29"/>
    </row>
    <row r="15" spans="1:24" x14ac:dyDescent="0.25">
      <c r="A15" s="77"/>
      <c r="B15" s="77"/>
      <c r="C15" s="94" t="s">
        <v>114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87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  <c r="X15" s="29"/>
    </row>
    <row r="16" spans="1:24" x14ac:dyDescent="0.25">
      <c r="A16" s="77"/>
      <c r="B16" s="77"/>
      <c r="C16" s="94" t="s">
        <v>115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87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  <c r="X16" s="29"/>
    </row>
    <row r="17" spans="1:24" x14ac:dyDescent="0.25">
      <c r="A17" s="75"/>
      <c r="B17" s="75"/>
      <c r="C17" s="94" t="s">
        <v>116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87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88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88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  <c r="X17" s="29"/>
    </row>
    <row r="18" spans="1:24" x14ac:dyDescent="0.25">
      <c r="A18" s="75"/>
      <c r="B18" s="75"/>
      <c r="C18" s="94" t="s">
        <v>117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87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88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88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  <c r="X18" s="29"/>
    </row>
    <row r="19" spans="1:24" x14ac:dyDescent="0.25">
      <c r="A19" s="75"/>
      <c r="B19" s="75"/>
      <c r="C19" s="94" t="s">
        <v>118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87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88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88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  <c r="X19" s="29"/>
    </row>
    <row r="20" spans="1:24" x14ac:dyDescent="0.25">
      <c r="A20" s="75"/>
      <c r="B20" s="75"/>
      <c r="C20" s="94"/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87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88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88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  <c r="X20" s="29"/>
    </row>
    <row r="21" spans="1:24" ht="30" x14ac:dyDescent="0.25">
      <c r="A21" s="75"/>
      <c r="B21" s="75"/>
      <c r="C21" s="95" t="s">
        <v>119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87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88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88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  <c r="X21" s="29"/>
    </row>
    <row r="22" spans="1:24" ht="45" x14ac:dyDescent="0.25">
      <c r="A22" s="75"/>
      <c r="B22" s="75"/>
      <c r="C22" s="94" t="s">
        <v>120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87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88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88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  <c r="X22" s="29"/>
    </row>
    <row r="23" spans="1:24" ht="45" x14ac:dyDescent="0.25">
      <c r="A23" s="75"/>
      <c r="B23" s="75"/>
      <c r="C23" s="94" t="s">
        <v>121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87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88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88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  <c r="X23" s="29"/>
    </row>
    <row r="24" spans="1:24" ht="30" x14ac:dyDescent="0.25">
      <c r="A24" s="75"/>
      <c r="B24" s="75"/>
      <c r="C24" s="94" t="s">
        <v>122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87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88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88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  <c r="X24" s="29"/>
    </row>
    <row r="25" spans="1:24" x14ac:dyDescent="0.25">
      <c r="A25" s="75"/>
      <c r="B25" s="75"/>
      <c r="C25" s="94" t="s">
        <v>123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87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88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88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  <c r="X25" s="29"/>
    </row>
    <row r="26" spans="1:24" x14ac:dyDescent="0.25">
      <c r="A26" s="75"/>
      <c r="B26" s="75"/>
      <c r="C26" s="94" t="s">
        <v>124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87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88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88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  <c r="X26" s="29"/>
    </row>
    <row r="27" spans="1:24" x14ac:dyDescent="0.25">
      <c r="A27" s="75"/>
      <c r="B27" s="75"/>
      <c r="C27" s="94" t="s">
        <v>125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87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88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88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  <c r="X27" s="29"/>
    </row>
    <row r="28" spans="1:24" ht="30" x14ac:dyDescent="0.25">
      <c r="A28" s="75"/>
      <c r="B28" s="75"/>
      <c r="C28" s="94" t="s">
        <v>126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87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88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88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  <c r="X28" s="29"/>
    </row>
    <row r="29" spans="1:24" x14ac:dyDescent="0.25">
      <c r="A29" s="75"/>
      <c r="B29" s="75"/>
      <c r="C29" s="94" t="s">
        <v>127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87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88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88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  <c r="X29" s="29"/>
    </row>
    <row r="30" spans="1:24" ht="45" x14ac:dyDescent="0.25">
      <c r="A30" s="75"/>
      <c r="B30" s="75"/>
      <c r="C30" s="94" t="s">
        <v>128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87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88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88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  <c r="X30" s="29"/>
    </row>
    <row r="31" spans="1:24" x14ac:dyDescent="0.25">
      <c r="A31" s="75"/>
      <c r="B31" s="75"/>
      <c r="C31" s="94"/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87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88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88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  <c r="X31" s="29"/>
    </row>
    <row r="32" spans="1:24" x14ac:dyDescent="0.25">
      <c r="A32" s="75"/>
      <c r="B32" s="75"/>
      <c r="C32" s="95" t="s">
        <v>129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87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88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88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  <c r="X32" s="29"/>
    </row>
    <row r="33" spans="1:24" ht="45" x14ac:dyDescent="0.25">
      <c r="A33" s="75"/>
      <c r="B33" s="75"/>
      <c r="C33" s="94" t="s">
        <v>130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87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88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88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  <c r="X33" s="29"/>
    </row>
    <row r="34" spans="1:24" x14ac:dyDescent="0.25">
      <c r="A34" s="75"/>
      <c r="B34" s="75"/>
      <c r="C34" s="94"/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87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88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88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  <c r="X34" s="29"/>
    </row>
    <row r="35" spans="1:24" x14ac:dyDescent="0.25">
      <c r="A35" s="75"/>
      <c r="B35" s="75"/>
      <c r="C35" s="95" t="s">
        <v>131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87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88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88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  <c r="X35" s="29"/>
    </row>
    <row r="36" spans="1:24" ht="75" x14ac:dyDescent="0.25">
      <c r="A36" s="75"/>
      <c r="B36" s="75"/>
      <c r="C36" s="94" t="s">
        <v>132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87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88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88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  <c r="X36" s="29"/>
    </row>
    <row r="37" spans="1:24" ht="75" x14ac:dyDescent="0.25">
      <c r="A37" s="75"/>
      <c r="B37" s="75"/>
      <c r="C37" s="94" t="s">
        <v>133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67">
        <f t="shared" si="2"/>
        <v>43280</v>
      </c>
      <c r="I37" s="67" t="s">
        <v>87</v>
      </c>
      <c r="J37" s="68">
        <v>0.29166666666666669</v>
      </c>
      <c r="K37" s="68">
        <v>0.33333333333333331</v>
      </c>
      <c r="L37" s="66">
        <f t="shared" si="3"/>
        <v>0</v>
      </c>
      <c r="M37" s="69">
        <f t="shared" si="4"/>
        <v>43286</v>
      </c>
      <c r="N37" s="70" t="s">
        <v>88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67" t="s">
        <v>88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  <c r="X37" s="29"/>
    </row>
    <row r="38" spans="1:24" ht="120" x14ac:dyDescent="0.25">
      <c r="A38" s="75"/>
      <c r="B38" s="75"/>
      <c r="C38" s="94" t="s">
        <v>134</v>
      </c>
      <c r="D38" s="64">
        <v>43280</v>
      </c>
      <c r="E38" s="65">
        <v>0.29166666666666669</v>
      </c>
      <c r="F38" s="65">
        <v>0.33333333333333331</v>
      </c>
      <c r="G38" s="66">
        <f t="shared" si="1"/>
        <v>4.166666666666663E-2</v>
      </c>
      <c r="H38" s="67">
        <f t="shared" si="2"/>
        <v>43281</v>
      </c>
      <c r="I38" s="67" t="s">
        <v>87</v>
      </c>
      <c r="J38" s="68">
        <v>0.29166666666666669</v>
      </c>
      <c r="K38" s="68">
        <v>0.33333333333333331</v>
      </c>
      <c r="L38" s="66">
        <f t="shared" si="3"/>
        <v>0</v>
      </c>
      <c r="M38" s="69">
        <f t="shared" si="4"/>
        <v>43287</v>
      </c>
      <c r="N38" s="70" t="s">
        <v>88</v>
      </c>
      <c r="O38" s="71">
        <v>0.29166666666666669</v>
      </c>
      <c r="P38" s="71">
        <v>0.33333333333333331</v>
      </c>
      <c r="Q38" s="66">
        <f t="shared" si="5"/>
        <v>4.166666666666663E-2</v>
      </c>
      <c r="R38" s="72">
        <f t="shared" si="6"/>
        <v>43295</v>
      </c>
      <c r="S38" s="67" t="s">
        <v>88</v>
      </c>
      <c r="T38" s="65">
        <v>0.29166666666666669</v>
      </c>
      <c r="U38" s="65">
        <v>0.33333333333333331</v>
      </c>
      <c r="V38" s="66">
        <f t="shared" si="7"/>
        <v>4.166666666666663E-2</v>
      </c>
      <c r="W38" s="73">
        <f t="shared" si="8"/>
        <v>0.12499999999999989</v>
      </c>
      <c r="X38" s="29"/>
    </row>
    <row r="39" spans="1:24" ht="90" x14ac:dyDescent="0.25">
      <c r="A39" s="75"/>
      <c r="B39" s="75"/>
      <c r="C39" s="94" t="s">
        <v>135</v>
      </c>
      <c r="D39" s="64">
        <v>43281</v>
      </c>
      <c r="E39" s="65">
        <v>0.29166666666666669</v>
      </c>
      <c r="F39" s="65">
        <v>0.33333333333333331</v>
      </c>
      <c r="G39" s="66">
        <f t="shared" si="1"/>
        <v>4.166666666666663E-2</v>
      </c>
      <c r="H39" s="67">
        <f t="shared" si="2"/>
        <v>43282</v>
      </c>
      <c r="I39" s="67" t="s">
        <v>87</v>
      </c>
      <c r="J39" s="68">
        <v>0.29166666666666669</v>
      </c>
      <c r="K39" s="68">
        <v>0.33333333333333331</v>
      </c>
      <c r="L39" s="66">
        <f t="shared" si="3"/>
        <v>0</v>
      </c>
      <c r="M39" s="69">
        <f t="shared" si="4"/>
        <v>43288</v>
      </c>
      <c r="N39" s="70" t="s">
        <v>88</v>
      </c>
      <c r="O39" s="71">
        <v>0.29166666666666669</v>
      </c>
      <c r="P39" s="71">
        <v>0.33333333333333331</v>
      </c>
      <c r="Q39" s="66">
        <f t="shared" si="5"/>
        <v>4.166666666666663E-2</v>
      </c>
      <c r="R39" s="72">
        <f t="shared" si="6"/>
        <v>43296</v>
      </c>
      <c r="S39" s="67" t="s">
        <v>88</v>
      </c>
      <c r="T39" s="65">
        <v>0.29166666666666669</v>
      </c>
      <c r="U39" s="65">
        <v>0.33333333333333331</v>
      </c>
      <c r="V39" s="66">
        <f t="shared" si="7"/>
        <v>4.166666666666663E-2</v>
      </c>
      <c r="W39" s="73">
        <f t="shared" si="8"/>
        <v>0.12499999999999989</v>
      </c>
      <c r="X39" s="29"/>
    </row>
    <row r="40" spans="1:24" ht="30" x14ac:dyDescent="0.25">
      <c r="A40" s="75"/>
      <c r="B40" s="75"/>
      <c r="C40" s="94" t="s">
        <v>136</v>
      </c>
      <c r="D40" s="64">
        <v>43282</v>
      </c>
      <c r="E40" s="65">
        <v>0.29166666666666669</v>
      </c>
      <c r="F40" s="65">
        <v>0.33333333333333331</v>
      </c>
      <c r="G40" s="66">
        <f t="shared" si="1"/>
        <v>4.166666666666663E-2</v>
      </c>
      <c r="H40" s="67">
        <f t="shared" si="2"/>
        <v>43283</v>
      </c>
      <c r="I40" s="67" t="s">
        <v>87</v>
      </c>
      <c r="J40" s="68">
        <v>0.29166666666666669</v>
      </c>
      <c r="K40" s="68">
        <v>0.33333333333333331</v>
      </c>
      <c r="L40" s="66">
        <f t="shared" si="3"/>
        <v>0</v>
      </c>
      <c r="M40" s="69">
        <f t="shared" si="4"/>
        <v>43289</v>
      </c>
      <c r="N40" s="70" t="s">
        <v>88</v>
      </c>
      <c r="O40" s="71">
        <v>0.29166666666666669</v>
      </c>
      <c r="P40" s="71">
        <v>0.33333333333333331</v>
      </c>
      <c r="Q40" s="66">
        <f t="shared" si="5"/>
        <v>4.166666666666663E-2</v>
      </c>
      <c r="R40" s="72">
        <f t="shared" si="6"/>
        <v>43297</v>
      </c>
      <c r="S40" s="67" t="s">
        <v>88</v>
      </c>
      <c r="T40" s="65">
        <v>0.29166666666666669</v>
      </c>
      <c r="U40" s="65">
        <v>0.33333333333333331</v>
      </c>
      <c r="V40" s="66">
        <f t="shared" si="7"/>
        <v>4.166666666666663E-2</v>
      </c>
      <c r="W40" s="73">
        <f t="shared" si="8"/>
        <v>0.12499999999999989</v>
      </c>
      <c r="X40" s="29"/>
    </row>
    <row r="41" spans="1:24" ht="30" x14ac:dyDescent="0.25">
      <c r="A41" s="75"/>
      <c r="B41" s="75"/>
      <c r="C41" s="94" t="s">
        <v>137</v>
      </c>
      <c r="D41" s="64">
        <v>43283</v>
      </c>
      <c r="E41" s="65">
        <v>0.29166666666666669</v>
      </c>
      <c r="F41" s="65">
        <v>0.33333333333333331</v>
      </c>
      <c r="G41" s="66">
        <f t="shared" si="1"/>
        <v>4.166666666666663E-2</v>
      </c>
      <c r="H41" s="67">
        <f t="shared" si="2"/>
        <v>43284</v>
      </c>
      <c r="I41" s="67" t="s">
        <v>87</v>
      </c>
      <c r="J41" s="68">
        <v>0.29166666666666669</v>
      </c>
      <c r="K41" s="68">
        <v>0.33333333333333331</v>
      </c>
      <c r="L41" s="66">
        <f t="shared" si="3"/>
        <v>0</v>
      </c>
      <c r="M41" s="69">
        <f t="shared" si="4"/>
        <v>43290</v>
      </c>
      <c r="N41" s="70" t="s">
        <v>88</v>
      </c>
      <c r="O41" s="71">
        <v>0.29166666666666669</v>
      </c>
      <c r="P41" s="71">
        <v>0.33333333333333331</v>
      </c>
      <c r="Q41" s="66">
        <f t="shared" si="5"/>
        <v>4.166666666666663E-2</v>
      </c>
      <c r="R41" s="72">
        <f t="shared" si="6"/>
        <v>43298</v>
      </c>
      <c r="S41" s="67" t="s">
        <v>88</v>
      </c>
      <c r="T41" s="65">
        <v>0.29166666666666669</v>
      </c>
      <c r="U41" s="65">
        <v>0.33333333333333331</v>
      </c>
      <c r="V41" s="66">
        <f t="shared" si="7"/>
        <v>4.166666666666663E-2</v>
      </c>
      <c r="W41" s="73">
        <f t="shared" si="8"/>
        <v>0.12499999999999989</v>
      </c>
      <c r="X41" s="29"/>
    </row>
    <row r="42" spans="1:24" ht="75" x14ac:dyDescent="0.25">
      <c r="A42" s="75"/>
      <c r="B42" s="75"/>
      <c r="C42" s="94" t="s">
        <v>138</v>
      </c>
      <c r="D42" s="64">
        <v>43284</v>
      </c>
      <c r="E42" s="65">
        <v>0.29166666666666669</v>
      </c>
      <c r="F42" s="65">
        <v>0.33333333333333331</v>
      </c>
      <c r="G42" s="66">
        <f t="shared" si="1"/>
        <v>4.166666666666663E-2</v>
      </c>
      <c r="H42" s="72">
        <f t="shared" si="2"/>
        <v>43285</v>
      </c>
      <c r="I42" s="72" t="s">
        <v>87</v>
      </c>
      <c r="J42" s="65">
        <v>0.29166666666666669</v>
      </c>
      <c r="K42" s="65">
        <v>0.33333333333333331</v>
      </c>
      <c r="L42" s="66">
        <f t="shared" si="3"/>
        <v>0</v>
      </c>
      <c r="M42" s="69">
        <f t="shared" si="4"/>
        <v>43291</v>
      </c>
      <c r="N42" s="70" t="s">
        <v>88</v>
      </c>
      <c r="O42" s="71">
        <v>0.29166666666666669</v>
      </c>
      <c r="P42" s="71">
        <v>0.33333333333333331</v>
      </c>
      <c r="Q42" s="66">
        <f t="shared" si="5"/>
        <v>4.166666666666663E-2</v>
      </c>
      <c r="R42" s="72">
        <f t="shared" si="6"/>
        <v>43299</v>
      </c>
      <c r="S42" s="72" t="s">
        <v>88</v>
      </c>
      <c r="T42" s="65">
        <v>0.29166666666666669</v>
      </c>
      <c r="U42" s="65">
        <v>0.33333333333333331</v>
      </c>
      <c r="V42" s="66">
        <f t="shared" si="7"/>
        <v>4.166666666666663E-2</v>
      </c>
      <c r="W42" s="73">
        <f t="shared" si="8"/>
        <v>0.12499999999999989</v>
      </c>
      <c r="X42" s="29"/>
    </row>
    <row r="43" spans="1:24" ht="15.75" thickBot="1" x14ac:dyDescent="0.3">
      <c r="A43" s="75"/>
      <c r="B43" s="75"/>
      <c r="C43" s="96"/>
      <c r="D43" s="86">
        <v>43285</v>
      </c>
      <c r="E43" s="87">
        <v>0.29166666666666669</v>
      </c>
      <c r="F43" s="87">
        <v>0.33333333333333331</v>
      </c>
      <c r="G43" s="85">
        <f t="shared" si="1"/>
        <v>4.166666666666663E-2</v>
      </c>
      <c r="H43" s="88">
        <f t="shared" si="2"/>
        <v>43286</v>
      </c>
      <c r="I43" s="88" t="s">
        <v>87</v>
      </c>
      <c r="J43" s="87">
        <v>0.29166666666666669</v>
      </c>
      <c r="K43" s="87">
        <v>0.33333333333333331</v>
      </c>
      <c r="L43" s="85">
        <f t="shared" si="3"/>
        <v>0</v>
      </c>
      <c r="M43" s="89">
        <f t="shared" si="4"/>
        <v>43292</v>
      </c>
      <c r="N43" s="90" t="s">
        <v>88</v>
      </c>
      <c r="O43" s="91">
        <v>0.29166666666666669</v>
      </c>
      <c r="P43" s="91">
        <v>0.33333333333333331</v>
      </c>
      <c r="Q43" s="85">
        <f t="shared" si="5"/>
        <v>4.166666666666663E-2</v>
      </c>
      <c r="R43" s="88">
        <f t="shared" si="6"/>
        <v>43300</v>
      </c>
      <c r="S43" s="88" t="s">
        <v>88</v>
      </c>
      <c r="T43" s="87">
        <v>0.29166666666666669</v>
      </c>
      <c r="U43" s="87">
        <v>0.33333333333333331</v>
      </c>
      <c r="V43" s="85">
        <f t="shared" si="7"/>
        <v>4.166666666666663E-2</v>
      </c>
      <c r="W43" s="92">
        <f t="shared" si="8"/>
        <v>0.12499999999999989</v>
      </c>
      <c r="X43" s="29"/>
    </row>
    <row r="44" spans="1:24" ht="15.75" thickBot="1" x14ac:dyDescent="0.3">
      <c r="A44" s="74"/>
      <c r="B44" s="74"/>
      <c r="C44" s="122" t="s">
        <v>89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</row>
    <row r="45" spans="1:24" x14ac:dyDescent="0.25">
      <c r="A45" s="74"/>
      <c r="B45" s="74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</row>
    <row r="46" spans="1:24" x14ac:dyDescent="0.25">
      <c r="A46" s="74"/>
      <c r="B46" s="74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</row>
    <row r="47" spans="1:24" x14ac:dyDescent="0.25">
      <c r="A47" s="74"/>
      <c r="B47" s="74"/>
      <c r="C47" s="116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</row>
    <row r="48" spans="1:24" x14ac:dyDescent="0.25">
      <c r="A48" s="74"/>
      <c r="B48" s="74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</row>
    <row r="49" spans="1:17" ht="15.75" thickBot="1" x14ac:dyDescent="0.3">
      <c r="A49" s="74"/>
      <c r="B49" s="74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1"/>
    </row>
    <row r="50" spans="1:17" x14ac:dyDescent="0.25">
      <c r="A50" s="74"/>
      <c r="B50" s="74"/>
    </row>
  </sheetData>
  <sheetProtection algorithmName="SHA-512" hashValue="Tb4lnurD4BvU6yaoQfkmJ72azN2IoJqZ6yMEOhgipFS2eb/V4lMbv9UY5SLgVk2jUJIa/tR51zIVdJuRU6HH1w==" saltValue="r+xf2q/84ZUIGAgv6aEzqg==" spinCount="100000" sheet="1" objects="1" scenarios="1" selectLockedCells="1"/>
  <mergeCells count="2">
    <mergeCell ref="C45:Q49"/>
    <mergeCell ref="C44:Q44"/>
  </mergeCells>
  <dataValidations count="1">
    <dataValidation type="list" allowBlank="1" showInputMessage="1" showErrorMessage="1" sqref="I7:I43 N7:N43 S7:S43" xr:uid="{00000000-0002-0000-0400-000000000000}">
      <formula1>"Sim, Não"</formula1>
    </dataValidation>
  </dataValidations>
  <hyperlinks>
    <hyperlink ref="A12:B12" location="'D6'!B12" display="'D6'!B12" xr:uid="{A8490158-AEEE-40F1-B9E0-A1A6D49CA431}"/>
    <hyperlink ref="A11:B11" location="'D5'!B11" display="'D5'!B11" xr:uid="{58636671-DD40-4F4C-96FF-1EFFF0824119}"/>
    <hyperlink ref="A10:B10" location="'D4'!B10" display="'D4'!B10" xr:uid="{3538EEA7-0E6F-4812-9572-87DE239A3CCF}"/>
    <hyperlink ref="A9:B9" location="'D3'!B9" display="'D3'!B9" xr:uid="{D8FA105B-2994-44AE-AAA7-9D5607D8B87D}"/>
    <hyperlink ref="A7:B7" location="'D1'!B7" display="'D1'!B7" xr:uid="{E37F57FC-87B4-4210-B20A-B4F2864ED8F0}"/>
    <hyperlink ref="A8:B8" location="'D2'!B8" display="'D2'!B8" xr:uid="{7D793157-5401-4F56-9BEF-92FDED5ACFEB}"/>
    <hyperlink ref="B12" location="'Redes de Comp. e Sistemas Opera'!A1" display="'Redes de Comp. e Sistemas Opera'!A1" xr:uid="{F18A45C8-0F96-40D4-8DF4-DA755586D83F}"/>
    <hyperlink ref="B11" location="'Linguagens de Programação'!A1" display="'Linguagens de Programação'!A1" xr:uid="{ADD5588E-1339-489C-AE3B-940E2EEC43FF}"/>
    <hyperlink ref="B10" location="'Noções de Bancos de Dados'!A1" display="'Noções de Bancos de Dados'!A1" xr:uid="{6DCC72A9-1FCB-4BDD-99FA-B7ECA00D3BC1}"/>
    <hyperlink ref="B9" location="'Noções Bási. de Desen. de Siste'!A1" display="'Noções Bási. de Desen. de Siste'!A1" xr:uid="{5C5DBF11-C8AE-436E-9508-0D6CA7DD297B}"/>
    <hyperlink ref="B8" location="'Fundamentos de Computação'!A1" display="'Fundamentos de Computação'!A1" xr:uid="{BAD8036D-578F-46E7-9E0E-53DF19468806}"/>
    <hyperlink ref="B7" location="'Conhecimentos Gerais '!A1" display="'Conhecimentos Gerais '!A1" xr:uid="{C061963E-AE9D-4C6F-9856-CB18ACA122E0}"/>
    <hyperlink ref="B13" location="'Segurança da Informação'!A1" display="Segurança da Informação" xr:uid="{AC729E33-E849-473D-81AA-4A30D7BAECE8}"/>
    <hyperlink ref="B14" location="'Noç. sobre Unid. de Armazena'!A1" display="Noções Sobre Unidades de Armazenamento de Dados" xr:uid="{79C80B1C-2DAD-48C7-BE64-1F5810971AFA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0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50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SUM(G7:G14)</f>
        <v>0.33333333333333304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SUM(L7:L14)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SUM(Q7:Q14)</f>
        <v>0.33333333333333304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SUM(V7:V14)</f>
        <v>0.33333333333333304</v>
      </c>
      <c r="W6" s="24">
        <f>SUM(W7:W14)</f>
        <v>0.99999999999999911</v>
      </c>
    </row>
    <row r="7" spans="1:23" ht="126" x14ac:dyDescent="0.25">
      <c r="A7" s="83">
        <v>1</v>
      </c>
      <c r="B7" s="83" t="str">
        <f>Cronograma!B10</f>
        <v xml:space="preserve">Conhecimentos Gerais </v>
      </c>
      <c r="C7" s="97" t="s">
        <v>139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x14ac:dyDescent="0.25">
      <c r="A8" s="81">
        <v>2</v>
      </c>
      <c r="B8" s="81" t="str">
        <f>Cronograma!B11</f>
        <v>Fundamentos de Computação</v>
      </c>
      <c r="C8" s="98"/>
      <c r="D8" s="64">
        <v>43250</v>
      </c>
      <c r="E8" s="65">
        <v>0.29166666666666669</v>
      </c>
      <c r="F8" s="65">
        <v>0.33333333333333331</v>
      </c>
      <c r="G8" s="66">
        <f t="shared" ref="G8:G14" si="1">F8-E8</f>
        <v>4.166666666666663E-2</v>
      </c>
      <c r="H8" s="72">
        <f t="shared" ref="H8:H14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14" si="3">IF(I8="sim",K8-J8,0)</f>
        <v>0</v>
      </c>
      <c r="M8" s="69">
        <f t="shared" ref="M8:M14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14" si="5">IF(N8="sim",P8-O8,0)</f>
        <v>4.166666666666663E-2</v>
      </c>
      <c r="R8" s="72">
        <f t="shared" ref="R8:R14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14" si="7">IF(S8="sim",U8-T8,0)</f>
        <v>4.166666666666663E-2</v>
      </c>
      <c r="W8" s="73">
        <f t="shared" ref="W8:W14" si="8">G8+L8+Q8+V8</f>
        <v>0.12499999999999989</v>
      </c>
    </row>
    <row r="9" spans="1:23" x14ac:dyDescent="0.25">
      <c r="A9" s="80">
        <v>3</v>
      </c>
      <c r="B9" s="80" t="str">
        <f>Cronograma!B12</f>
        <v>Noções Básicas de Desenvolvimento de Sistemas</v>
      </c>
      <c r="C9" s="98"/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0">
        <v>4</v>
      </c>
      <c r="B10" s="80" t="str">
        <f>Cronograma!B13</f>
        <v>Noções de Bancos de Dados</v>
      </c>
      <c r="C10" s="98"/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0">
        <v>5</v>
      </c>
      <c r="B11" s="80" t="str">
        <f>Cronograma!B14</f>
        <v>Linguagens de Programação</v>
      </c>
      <c r="C11" s="98"/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0">
        <v>6</v>
      </c>
      <c r="B12" s="80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15.75" thickBot="1" x14ac:dyDescent="0.3">
      <c r="A14" s="80">
        <v>8</v>
      </c>
      <c r="B14" s="80" t="s">
        <v>105</v>
      </c>
      <c r="C14" s="99"/>
      <c r="D14" s="86">
        <v>43256</v>
      </c>
      <c r="E14" s="87">
        <v>0.29166666666666669</v>
      </c>
      <c r="F14" s="87">
        <v>0.33333333333333331</v>
      </c>
      <c r="G14" s="85">
        <f t="shared" si="1"/>
        <v>4.166666666666663E-2</v>
      </c>
      <c r="H14" s="88">
        <f t="shared" si="2"/>
        <v>43257</v>
      </c>
      <c r="I14" s="88" t="s">
        <v>87</v>
      </c>
      <c r="J14" s="87">
        <v>0.29166666666666669</v>
      </c>
      <c r="K14" s="87">
        <v>0.33333333333333331</v>
      </c>
      <c r="L14" s="85">
        <f t="shared" si="3"/>
        <v>0</v>
      </c>
      <c r="M14" s="89">
        <f t="shared" si="4"/>
        <v>43263</v>
      </c>
      <c r="N14" s="90" t="s">
        <v>88</v>
      </c>
      <c r="O14" s="91">
        <v>0.29166666666666669</v>
      </c>
      <c r="P14" s="91">
        <v>0.33333333333333331</v>
      </c>
      <c r="Q14" s="85">
        <f t="shared" si="5"/>
        <v>4.166666666666663E-2</v>
      </c>
      <c r="R14" s="88">
        <f t="shared" si="6"/>
        <v>43271</v>
      </c>
      <c r="S14" s="88" t="s">
        <v>88</v>
      </c>
      <c r="T14" s="87">
        <v>0.29166666666666669</v>
      </c>
      <c r="U14" s="87">
        <v>0.33333333333333331</v>
      </c>
      <c r="V14" s="85">
        <f t="shared" si="7"/>
        <v>4.166666666666663E-2</v>
      </c>
      <c r="W14" s="92">
        <f t="shared" si="8"/>
        <v>0.12499999999999989</v>
      </c>
    </row>
    <row r="15" spans="1:23" ht="15.75" thickBot="1" x14ac:dyDescent="0.3">
      <c r="C15" s="125" t="s">
        <v>89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23" x14ac:dyDescent="0.25"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</row>
    <row r="17" spans="3:17" x14ac:dyDescent="0.25"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spans="3:17" x14ac:dyDescent="0.25"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</row>
    <row r="19" spans="3:17" x14ac:dyDescent="0.25"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</row>
    <row r="20" spans="3:17" ht="15.75" thickBot="1" x14ac:dyDescent="0.3"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</row>
  </sheetData>
  <sheetProtection algorithmName="SHA-512" hashValue="sTgb7cd2QuAF8R3VUUSTctc/nwL3Ff+6t+7B6+ZCSPLUzFxO4wnIXCFbT4cAEiNiWAvTf0o29mjwS8t1zSvFXg==" saltValue="OkakZY9njhfBzHVGOpomXA==" spinCount="100000" sheet="1" objects="1" scenarios="1" selectLockedCells="1"/>
  <mergeCells count="2">
    <mergeCell ref="C15:Q15"/>
    <mergeCell ref="C16:Q20"/>
  </mergeCells>
  <dataValidations disablePrompts="1" count="1">
    <dataValidation type="list" allowBlank="1" showInputMessage="1" showErrorMessage="1" sqref="N7:N14 S7:S14 I7:I14" xr:uid="{00000000-0002-0000-0500-000000000000}">
      <formula1>"Sim, Não"</formula1>
    </dataValidation>
  </dataValidations>
  <hyperlinks>
    <hyperlink ref="A12:B12" location="'D6'!B12" display="'D6'!B12" xr:uid="{6412DE4D-33C0-4C1E-B442-F2679C36AEF4}"/>
    <hyperlink ref="A11:B11" location="'D5'!B11" display="'D5'!B11" xr:uid="{F0BFF532-C796-4EA0-B403-F510CBF7EF93}"/>
    <hyperlink ref="A10:B10" location="'D4'!B10" display="'D4'!B10" xr:uid="{527ABAAD-6C39-46A2-8716-EFE4A8843656}"/>
    <hyperlink ref="A9:B9" location="'D3'!B9" display="'D3'!B9" xr:uid="{7773A7F4-882D-4E9B-AD09-CED399866CFF}"/>
    <hyperlink ref="A7:B7" location="'D1'!B7" display="'D1'!B7" xr:uid="{38582B16-9C73-428A-9B60-5FE867445D3A}"/>
    <hyperlink ref="A8:B8" location="'D2'!B8" display="'D2'!B8" xr:uid="{07E38872-D015-4E8E-8538-877553DC1D5D}"/>
    <hyperlink ref="B12" location="'Redes de Comp. e Sistemas Opera'!A1" display="'Redes de Comp. e Sistemas Opera'!A1" xr:uid="{B0953782-DE85-4A6A-BFDD-A32ECB6D26BA}"/>
    <hyperlink ref="B11" location="'Linguagens de Programação'!A1" display="'Linguagens de Programação'!A1" xr:uid="{BE41E14E-5B86-47F6-A787-55383F39BF26}"/>
    <hyperlink ref="B10" location="'Noções de Bancos de Dados'!A1" display="'Noções de Bancos de Dados'!A1" xr:uid="{7CCE4EC2-33B4-43B0-A4C4-7A84C238DBE2}"/>
    <hyperlink ref="B9" location="'Noções Bási. de Desen. de Siste'!A1" display="'Noções Bási. de Desen. de Siste'!A1" xr:uid="{F86389AC-A17B-44B5-8110-14EDBE94473A}"/>
    <hyperlink ref="B8" location="'Fundamentos de Computação'!A1" display="'Fundamentos de Computação'!A1" xr:uid="{2BBFDC19-ADA0-41C6-A657-C3988E022D29}"/>
    <hyperlink ref="B7" location="'Conhecimentos Gerais '!A1" display="'Conhecimentos Gerais '!A1" xr:uid="{7329F0C9-4DF3-45CD-BE3D-29F823B05AE1}"/>
    <hyperlink ref="B13" location="'Segurança da Informação'!A1" display="Segurança da Informação" xr:uid="{47888882-4927-4732-8FA4-B6A1BB2B4B0C}"/>
    <hyperlink ref="B14" location="'Noç. sobre Unid. de Armazena'!A1" display="Noções Sobre Unidades de Armazenamento de Dados" xr:uid="{DA127EEA-1CE7-4081-86D0-03D4C9AEA46C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3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9.710937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SUM(G7:G17)</f>
        <v>0.45833333333333293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SUM(L7:L17)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SUM(Q7:Q17)</f>
        <v>0.45833333333333293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SUM(V7:V17)</f>
        <v>0.45833333333333293</v>
      </c>
      <c r="W6" s="24">
        <f>SUM(W7:W17)</f>
        <v>1.3749999999999991</v>
      </c>
    </row>
    <row r="7" spans="1:23" ht="105" x14ac:dyDescent="0.25">
      <c r="A7" s="83">
        <v>1</v>
      </c>
      <c r="B7" s="83" t="str">
        <f>Cronograma!B10</f>
        <v xml:space="preserve">Conhecimentos Gerais </v>
      </c>
      <c r="C7" s="100" t="s">
        <v>140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x14ac:dyDescent="0.25">
      <c r="A8" s="80">
        <v>2</v>
      </c>
      <c r="B8" s="80" t="str">
        <f>Cronograma!B11</f>
        <v>Fundamentos de Computação</v>
      </c>
      <c r="C8" s="98"/>
      <c r="D8" s="64">
        <v>43250</v>
      </c>
      <c r="E8" s="65">
        <v>0.29166666666666669</v>
      </c>
      <c r="F8" s="65">
        <v>0.33333333333333331</v>
      </c>
      <c r="G8" s="66">
        <f t="shared" ref="G8:G17" si="1">F8-E8</f>
        <v>4.166666666666663E-2</v>
      </c>
      <c r="H8" s="72">
        <f t="shared" ref="H8:H17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17" si="3">IF(I8="sim",K8-J8,0)</f>
        <v>0</v>
      </c>
      <c r="M8" s="69">
        <f t="shared" ref="M8:M17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17" si="5">IF(N8="sim",P8-O8,0)</f>
        <v>4.166666666666663E-2</v>
      </c>
      <c r="R8" s="72">
        <f t="shared" ref="R8:R17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17" si="7">IF(S8="sim",U8-T8,0)</f>
        <v>4.166666666666663E-2</v>
      </c>
      <c r="W8" s="73">
        <f t="shared" ref="W8:W17" si="8">G8+L8+Q8+V8</f>
        <v>0.12499999999999989</v>
      </c>
    </row>
    <row r="9" spans="1:23" x14ac:dyDescent="0.25">
      <c r="A9" s="81">
        <v>3</v>
      </c>
      <c r="B9" s="81" t="str">
        <f>Cronograma!B12</f>
        <v>Noções Básicas de Desenvolvimento de Sistemas</v>
      </c>
      <c r="C9" s="98"/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0">
        <v>4</v>
      </c>
      <c r="B10" s="80" t="str">
        <f>Cronograma!B13</f>
        <v>Noções de Bancos de Dados</v>
      </c>
      <c r="C10" s="98"/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0">
        <v>5</v>
      </c>
      <c r="B11" s="80" t="str">
        <f>Cronograma!B14</f>
        <v>Linguagens de Programação</v>
      </c>
      <c r="C11" s="98"/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0">
        <v>6</v>
      </c>
      <c r="B12" s="80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0">
        <v>8</v>
      </c>
      <c r="B14" s="80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8"/>
      <c r="B15" s="78"/>
      <c r="C15" s="98"/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72">
        <f t="shared" si="2"/>
        <v>43258</v>
      </c>
      <c r="I15" s="72" t="s">
        <v>87</v>
      </c>
      <c r="J15" s="65">
        <v>0.29166666666666669</v>
      </c>
      <c r="K15" s="65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72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8"/>
      <c r="B16" s="78"/>
      <c r="C16" s="98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72">
        <f t="shared" si="2"/>
        <v>43259</v>
      </c>
      <c r="I16" s="72" t="s">
        <v>87</v>
      </c>
      <c r="J16" s="65">
        <v>0.29166666666666669</v>
      </c>
      <c r="K16" s="65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72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15.75" thickBot="1" x14ac:dyDescent="0.3">
      <c r="A17" s="1"/>
      <c r="B17" s="1"/>
      <c r="C17" s="99"/>
      <c r="D17" s="86">
        <v>43259</v>
      </c>
      <c r="E17" s="87">
        <v>0.29166666666666669</v>
      </c>
      <c r="F17" s="87">
        <v>0.33333333333333331</v>
      </c>
      <c r="G17" s="85">
        <f t="shared" si="1"/>
        <v>4.166666666666663E-2</v>
      </c>
      <c r="H17" s="88">
        <f t="shared" si="2"/>
        <v>43260</v>
      </c>
      <c r="I17" s="88" t="s">
        <v>87</v>
      </c>
      <c r="J17" s="87">
        <v>0.29166666666666669</v>
      </c>
      <c r="K17" s="87">
        <v>0.33333333333333331</v>
      </c>
      <c r="L17" s="85">
        <f t="shared" si="3"/>
        <v>0</v>
      </c>
      <c r="M17" s="89">
        <f t="shared" si="4"/>
        <v>43266</v>
      </c>
      <c r="N17" s="90" t="s">
        <v>88</v>
      </c>
      <c r="O17" s="91">
        <v>0.29166666666666669</v>
      </c>
      <c r="P17" s="91">
        <v>0.33333333333333331</v>
      </c>
      <c r="Q17" s="85">
        <f t="shared" si="5"/>
        <v>4.166666666666663E-2</v>
      </c>
      <c r="R17" s="88">
        <f t="shared" si="6"/>
        <v>43274</v>
      </c>
      <c r="S17" s="88" t="s">
        <v>88</v>
      </c>
      <c r="T17" s="87">
        <v>0.29166666666666669</v>
      </c>
      <c r="U17" s="87">
        <v>0.33333333333333331</v>
      </c>
      <c r="V17" s="85">
        <f t="shared" si="7"/>
        <v>4.166666666666663E-2</v>
      </c>
      <c r="W17" s="92">
        <f t="shared" si="8"/>
        <v>0.12499999999999989</v>
      </c>
    </row>
    <row r="18" spans="1:23" ht="15.75" thickBot="1" x14ac:dyDescent="0.3">
      <c r="C18" s="125" t="s">
        <v>89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</row>
    <row r="19" spans="1:23" x14ac:dyDescent="0.25"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23" x14ac:dyDescent="0.25"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1:23" x14ac:dyDescent="0.25"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23" x14ac:dyDescent="0.25"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</row>
    <row r="23" spans="1:23" ht="15.75" thickBot="1" x14ac:dyDescent="0.3"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1"/>
    </row>
  </sheetData>
  <sheetProtection algorithmName="SHA-512" hashValue="1lUFIesTH8KFaBWHXWZhon1rSOhtYw+7e6YqEv0Ur6o1DF/WgphJP5bP+84Gry5dIDMR4ysEzX/mrauQauvoTw==" saltValue="65ombE7o22B8FNyxN0jHZQ==" spinCount="100000" sheet="1" objects="1" scenarios="1" selectLockedCells="1"/>
  <mergeCells count="2">
    <mergeCell ref="C18:Q18"/>
    <mergeCell ref="C19:Q23"/>
  </mergeCells>
  <dataValidations disablePrompts="1" count="1">
    <dataValidation type="list" allowBlank="1" showInputMessage="1" showErrorMessage="1" sqref="N7:N17 S7:S17 I7:I17" xr:uid="{00000000-0002-0000-0700-000000000000}">
      <formula1>"Sim, Não"</formula1>
    </dataValidation>
  </dataValidations>
  <hyperlinks>
    <hyperlink ref="A12:B12" location="'D6'!B12" display="'D6'!B12" xr:uid="{3B43BDD9-87EA-4B39-88E9-9453F09CFCA4}"/>
    <hyperlink ref="A11:B11" location="'D5'!B11" display="'D5'!B11" xr:uid="{C3DD5F12-852E-4856-ABDA-22AD90068C29}"/>
    <hyperlink ref="A10:B10" location="'D4'!B10" display="'D4'!B10" xr:uid="{7067D843-78B7-443B-A6E2-45D68B34731D}"/>
    <hyperlink ref="A9:B9" location="'D3'!B9" display="'D3'!B9" xr:uid="{A3AA93A0-7F2B-4114-9450-D7F2EC5D683A}"/>
    <hyperlink ref="A7:B7" location="'D1'!B7" display="'D1'!B7" xr:uid="{CC874E05-9936-4164-B526-EC3161C80540}"/>
    <hyperlink ref="A8:B8" location="'D2'!B8" display="'D2'!B8" xr:uid="{6515CEC6-A466-4EC7-A49C-F8CFD4737223}"/>
    <hyperlink ref="B12" location="'Redes de Comp. e Sistemas Opera'!A1" display="'Redes de Comp. e Sistemas Opera'!A1" xr:uid="{AC967740-D9AF-4298-86CA-F2DBF9F153BC}"/>
    <hyperlink ref="B11" location="'Linguagens de Programação'!A1" display="'Linguagens de Programação'!A1" xr:uid="{9FEDE9E1-7BE1-49E2-A7C6-27B18D1371AD}"/>
    <hyperlink ref="B10" location="'Noções de Bancos de Dados'!A1" display="'Noções de Bancos de Dados'!A1" xr:uid="{BB22CCB7-7D3E-4893-99FD-891EF1E1B111}"/>
    <hyperlink ref="B9" location="'Noções Bási. de Desen. de Siste'!A1" display="'Noções Bási. de Desen. de Siste'!A1" xr:uid="{3178F509-9419-428F-9C72-AD0984ECD807}"/>
    <hyperlink ref="B8" location="'Fundamentos de Computação'!A1" display="'Fundamentos de Computação'!A1" xr:uid="{212A0493-42DE-407A-92A9-EA15E4966ABC}"/>
    <hyperlink ref="B7" location="'Conhecimentos Gerais '!A1" display="'Conhecimentos Gerais '!A1" xr:uid="{F28BD1B8-72AD-4305-BFF2-89CD31A70595}"/>
    <hyperlink ref="B13" location="'Segurança da Informação'!A1" display="Segurança da Informação" xr:uid="{17C50637-3AAC-4823-97C1-7CACB8565892}"/>
    <hyperlink ref="B14" location="'Noç. sobre Unid. de Armazena'!A1" display="Noções Sobre Unidades de Armazenamento de Dados" xr:uid="{4D75AF1D-F8BC-4B80-AF06-0FC1EDFA8186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50.57031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SUM(G7:G15)</f>
        <v>0.37499999999999967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SUM(L7:L15)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SUM(Q7:Q15)</f>
        <v>0.37499999999999967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SUM(V7:V15)</f>
        <v>0.37499999999999967</v>
      </c>
      <c r="W6" s="24">
        <f>SUM(W7:W15)</f>
        <v>1.1249999999999991</v>
      </c>
    </row>
    <row r="7" spans="1:23" ht="141.75" x14ac:dyDescent="0.25">
      <c r="A7" s="83">
        <v>1</v>
      </c>
      <c r="B7" s="83" t="str">
        <f>Cronograma!B10</f>
        <v xml:space="preserve">Conhecimentos Gerais </v>
      </c>
      <c r="C7" s="97" t="s">
        <v>141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x14ac:dyDescent="0.25">
      <c r="A8" s="80">
        <v>2</v>
      </c>
      <c r="B8" s="80" t="str">
        <f>Cronograma!B11</f>
        <v>Fundamentos de Computação</v>
      </c>
      <c r="C8" s="98"/>
      <c r="D8" s="64">
        <v>43250</v>
      </c>
      <c r="E8" s="65">
        <v>0.29166666666666669</v>
      </c>
      <c r="F8" s="65">
        <v>0.33333333333333331</v>
      </c>
      <c r="G8" s="66">
        <f t="shared" ref="G8:G15" si="1">F8-E8</f>
        <v>4.166666666666663E-2</v>
      </c>
      <c r="H8" s="72">
        <f t="shared" ref="H8:H15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15" si="3">IF(I8="sim",K8-J8,0)</f>
        <v>0</v>
      </c>
      <c r="M8" s="69">
        <f t="shared" ref="M8:M15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15" si="5">IF(N8="sim",P8-O8,0)</f>
        <v>4.166666666666663E-2</v>
      </c>
      <c r="R8" s="72">
        <f t="shared" ref="R8:R15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15" si="7">IF(S8="sim",U8-T8,0)</f>
        <v>4.166666666666663E-2</v>
      </c>
      <c r="W8" s="73">
        <f t="shared" ref="W8:W15" si="8">G8+L8+Q8+V8</f>
        <v>0.12499999999999989</v>
      </c>
    </row>
    <row r="9" spans="1:23" x14ac:dyDescent="0.25">
      <c r="A9" s="80">
        <v>3</v>
      </c>
      <c r="B9" s="80" t="str">
        <f>Cronograma!B12</f>
        <v>Noções Básicas de Desenvolvimento de Sistemas</v>
      </c>
      <c r="C9" s="98"/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1">
        <v>4</v>
      </c>
      <c r="B10" s="81" t="str">
        <f>Cronograma!B13</f>
        <v>Noções de Bancos de Dados</v>
      </c>
      <c r="C10" s="98"/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0">
        <v>5</v>
      </c>
      <c r="B11" s="80" t="str">
        <f>Cronograma!B14</f>
        <v>Linguagens de Programação</v>
      </c>
      <c r="C11" s="98"/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0">
        <v>6</v>
      </c>
      <c r="B12" s="80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0">
        <v>8</v>
      </c>
      <c r="B14" s="80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15.75" thickBot="1" x14ac:dyDescent="0.3">
      <c r="A15" s="78"/>
      <c r="B15" s="78"/>
      <c r="C15" s="99"/>
      <c r="D15" s="86">
        <v>43257</v>
      </c>
      <c r="E15" s="87">
        <v>0.29166666666666669</v>
      </c>
      <c r="F15" s="87">
        <v>0.33333333333333331</v>
      </c>
      <c r="G15" s="85">
        <f t="shared" si="1"/>
        <v>4.166666666666663E-2</v>
      </c>
      <c r="H15" s="88">
        <f t="shared" si="2"/>
        <v>43258</v>
      </c>
      <c r="I15" s="88" t="s">
        <v>87</v>
      </c>
      <c r="J15" s="87">
        <v>0.29166666666666669</v>
      </c>
      <c r="K15" s="87">
        <v>0.33333333333333331</v>
      </c>
      <c r="L15" s="85">
        <f t="shared" si="3"/>
        <v>0</v>
      </c>
      <c r="M15" s="89">
        <f t="shared" si="4"/>
        <v>43264</v>
      </c>
      <c r="N15" s="90" t="s">
        <v>88</v>
      </c>
      <c r="O15" s="91">
        <v>0.29166666666666669</v>
      </c>
      <c r="P15" s="91">
        <v>0.33333333333333331</v>
      </c>
      <c r="Q15" s="85">
        <f t="shared" si="5"/>
        <v>4.166666666666663E-2</v>
      </c>
      <c r="R15" s="88">
        <f t="shared" si="6"/>
        <v>43272</v>
      </c>
      <c r="S15" s="88" t="s">
        <v>88</v>
      </c>
      <c r="T15" s="87">
        <v>0.29166666666666669</v>
      </c>
      <c r="U15" s="87">
        <v>0.33333333333333331</v>
      </c>
      <c r="V15" s="85">
        <f t="shared" si="7"/>
        <v>4.166666666666663E-2</v>
      </c>
      <c r="W15" s="92">
        <f t="shared" si="8"/>
        <v>0.12499999999999989</v>
      </c>
    </row>
    <row r="16" spans="1:23" ht="15.75" thickBot="1" x14ac:dyDescent="0.3">
      <c r="C16" s="125" t="s">
        <v>89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3:17" x14ac:dyDescent="0.25"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</row>
    <row r="18" spans="3:17" x14ac:dyDescent="0.25"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</row>
    <row r="19" spans="3:17" x14ac:dyDescent="0.25"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</row>
    <row r="20" spans="3:17" x14ac:dyDescent="0.25"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3:17" ht="15.75" thickBot="1" x14ac:dyDescent="0.3"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</row>
  </sheetData>
  <sheetProtection algorithmName="SHA-512" hashValue="JRfhKwNuetr1CJ9oeKJtaE/USN8ArhFe5RfGOyNuorcLL5NOxfjZPfPcV/n5AYAeWLd8ltvGJOVQyAn4qMuI7g==" saltValue="J3M2Di8xFJKCm2vLkuBVyg==" spinCount="100000" sheet="1" objects="1" scenarios="1" selectLockedCells="1"/>
  <mergeCells count="2">
    <mergeCell ref="C16:Q16"/>
    <mergeCell ref="C17:Q21"/>
  </mergeCells>
  <dataValidations disablePrompts="1" count="1">
    <dataValidation type="list" allowBlank="1" showInputMessage="1" showErrorMessage="1" sqref="N7:N15 S7:S15 I7:I15" xr:uid="{00000000-0002-0000-0600-000000000000}">
      <formula1>"Sim, Não"</formula1>
    </dataValidation>
  </dataValidations>
  <hyperlinks>
    <hyperlink ref="A12:B12" location="'D6'!B12" display="'D6'!B12" xr:uid="{C64187FA-4EF0-46AE-832A-5E88CADE6F8D}"/>
    <hyperlink ref="A11:B11" location="'D5'!B11" display="'D5'!B11" xr:uid="{DE3B91AE-35A2-43D6-97B7-3344A84B6E37}"/>
    <hyperlink ref="A10:B10" location="'D4'!B10" display="'D4'!B10" xr:uid="{BD4F504E-88FE-447D-9E24-EA53CD1A0D34}"/>
    <hyperlink ref="A9:B9" location="'D3'!B9" display="'D3'!B9" xr:uid="{361BA309-8C23-46F9-B4D4-BDB96B39A0B4}"/>
    <hyperlink ref="A7:B7" location="'D1'!B7" display="'D1'!B7" xr:uid="{EA9CB55C-4B09-4CD5-98F3-B7A9FB24FF4F}"/>
    <hyperlink ref="A8:B8" location="'D2'!B8" display="'D2'!B8" xr:uid="{3A21AE54-EB35-41F7-9EB3-AFC5B69EDDBF}"/>
    <hyperlink ref="B12" location="'Redes de Comp. e Sistemas Opera'!A1" display="'Redes de Comp. e Sistemas Opera'!A1" xr:uid="{EA544170-A608-41DC-9ABD-F9DAA98E0164}"/>
    <hyperlink ref="B11" location="'Linguagens de Programação'!A1" display="'Linguagens de Programação'!A1" xr:uid="{03D0E53C-BDB8-420F-92C0-5C4EC6606977}"/>
    <hyperlink ref="B10" location="'Noções de Bancos de Dados'!A1" display="'Noções de Bancos de Dados'!A1" xr:uid="{42EE1594-D41F-4A72-AE14-427EEA028AE6}"/>
    <hyperlink ref="B9" location="'Noções Bási. de Desen. de Siste'!A1" display="'Noções Bási. de Desen. de Siste'!A1" xr:uid="{9BC6B756-27D1-4F77-8B61-8EAA8349EB7C}"/>
    <hyperlink ref="B8" location="'Fundamentos de Computação'!A1" display="'Fundamentos de Computação'!A1" xr:uid="{9B0D4C3E-681D-4C07-9187-33C95CF0B30C}"/>
    <hyperlink ref="B7" location="'Conhecimentos Gerais '!A1" display="'Conhecimentos Gerais '!A1" xr:uid="{58B4337D-ED8D-4A24-8376-F909A10A0E2C}"/>
    <hyperlink ref="B13" location="'Segurança da Informação'!A1" display="Segurança da Informação" xr:uid="{924EA325-0FC9-4C7B-9AD9-5A631B378D85}"/>
    <hyperlink ref="B14" location="'Noç. sobre Unid. de Armazena'!A1" display="Noções Sobre Unidades de Armazenamento de Dados" xr:uid="{42B44ACB-2099-4F07-8029-F4F2D820AFCB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4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9.140625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73</v>
      </c>
      <c r="F5" s="14"/>
      <c r="G5" s="15" t="s">
        <v>74</v>
      </c>
      <c r="H5" s="14"/>
      <c r="I5" s="14"/>
      <c r="J5" s="14" t="s">
        <v>75</v>
      </c>
      <c r="K5" s="14"/>
      <c r="L5" s="15" t="s">
        <v>76</v>
      </c>
      <c r="M5" s="13"/>
      <c r="N5" s="14"/>
      <c r="O5" s="14" t="s">
        <v>77</v>
      </c>
      <c r="P5" s="14"/>
      <c r="Q5" s="15"/>
      <c r="R5" s="13"/>
      <c r="S5" s="14"/>
      <c r="T5" s="14" t="s">
        <v>78</v>
      </c>
      <c r="U5" s="14"/>
      <c r="V5" s="15"/>
      <c r="W5" s="16" t="s">
        <v>79</v>
      </c>
    </row>
    <row r="6" spans="1:23" ht="30" x14ac:dyDescent="0.25">
      <c r="A6" s="27" t="s">
        <v>0</v>
      </c>
      <c r="B6" s="28" t="s">
        <v>80</v>
      </c>
      <c r="C6" s="17" t="s">
        <v>81</v>
      </c>
      <c r="D6" s="18" t="s">
        <v>82</v>
      </c>
      <c r="E6" s="19" t="s">
        <v>83</v>
      </c>
      <c r="F6" s="19" t="s">
        <v>84</v>
      </c>
      <c r="G6" s="20">
        <f>SUM(G7:G18)</f>
        <v>0.49999999999999956</v>
      </c>
      <c r="H6" s="21" t="s">
        <v>85</v>
      </c>
      <c r="I6" s="22" t="s">
        <v>86</v>
      </c>
      <c r="J6" s="19" t="s">
        <v>83</v>
      </c>
      <c r="K6" s="19" t="s">
        <v>84</v>
      </c>
      <c r="L6" s="20">
        <f>SUM(L7:L18)</f>
        <v>0</v>
      </c>
      <c r="M6" s="23" t="s">
        <v>85</v>
      </c>
      <c r="N6" s="21" t="s">
        <v>86</v>
      </c>
      <c r="O6" s="19" t="s">
        <v>83</v>
      </c>
      <c r="P6" s="19" t="s">
        <v>84</v>
      </c>
      <c r="Q6" s="20">
        <f>SUM(Q7:Q18)</f>
        <v>0.49999999999999956</v>
      </c>
      <c r="R6" s="21" t="s">
        <v>85</v>
      </c>
      <c r="S6" s="21" t="s">
        <v>86</v>
      </c>
      <c r="T6" s="19" t="s">
        <v>83</v>
      </c>
      <c r="U6" s="19" t="s">
        <v>84</v>
      </c>
      <c r="V6" s="20">
        <f>SUM(V7:V18)</f>
        <v>0.49999999999999956</v>
      </c>
      <c r="W6" s="24">
        <f>SUM(W7:W18)</f>
        <v>1.4999999999999991</v>
      </c>
    </row>
    <row r="7" spans="1:23" ht="126" x14ac:dyDescent="0.25">
      <c r="A7" s="83">
        <v>1</v>
      </c>
      <c r="B7" s="83" t="str">
        <f>Cronograma!B10</f>
        <v xml:space="preserve">Conhecimentos Gerais </v>
      </c>
      <c r="C7" s="97" t="s">
        <v>142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72">
        <f t="shared" ref="H7" si="0">IF(D7="","",D7+DAY(1))</f>
        <v>43250</v>
      </c>
      <c r="I7" s="72" t="s">
        <v>87</v>
      </c>
      <c r="J7" s="65">
        <v>0.29166666666666669</v>
      </c>
      <c r="K7" s="65">
        <v>0.33333333333333331</v>
      </c>
      <c r="L7" s="66">
        <f>IF(I7="sim",K7-J7,0)</f>
        <v>0</v>
      </c>
      <c r="M7" s="69">
        <f>IF(D7="","",D7+DAY(7))</f>
        <v>43256</v>
      </c>
      <c r="N7" s="70" t="s">
        <v>88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72" t="s">
        <v>88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x14ac:dyDescent="0.25">
      <c r="A8" s="80">
        <v>2</v>
      </c>
      <c r="B8" s="80" t="str">
        <f>Cronograma!B11</f>
        <v>Fundamentos de Computação</v>
      </c>
      <c r="C8" s="98"/>
      <c r="D8" s="64">
        <v>43250</v>
      </c>
      <c r="E8" s="65">
        <v>0.29166666666666669</v>
      </c>
      <c r="F8" s="65">
        <v>0.33333333333333331</v>
      </c>
      <c r="G8" s="66">
        <f t="shared" ref="G8:G18" si="1">F8-E8</f>
        <v>4.166666666666663E-2</v>
      </c>
      <c r="H8" s="72">
        <f t="shared" ref="H8:H18" si="2">IF(D8="","",D8+DAY(1))</f>
        <v>43251</v>
      </c>
      <c r="I8" s="72" t="s">
        <v>87</v>
      </c>
      <c r="J8" s="65">
        <v>0.29166666666666669</v>
      </c>
      <c r="K8" s="65">
        <v>0.33333333333333331</v>
      </c>
      <c r="L8" s="66">
        <f t="shared" ref="L8:L18" si="3">IF(I8="sim",K8-J8,0)</f>
        <v>0</v>
      </c>
      <c r="M8" s="69">
        <f t="shared" ref="M8:M18" si="4">IF(D8="","",D8+DAY(7))</f>
        <v>43257</v>
      </c>
      <c r="N8" s="70" t="s">
        <v>88</v>
      </c>
      <c r="O8" s="71">
        <v>0.29166666666666669</v>
      </c>
      <c r="P8" s="71">
        <v>0.33333333333333331</v>
      </c>
      <c r="Q8" s="66">
        <f t="shared" ref="Q8:Q18" si="5">IF(N8="sim",P8-O8,0)</f>
        <v>4.166666666666663E-2</v>
      </c>
      <c r="R8" s="72">
        <f t="shared" ref="R8:R18" si="6">IF(D8="","",D8+DAY(15))</f>
        <v>43265</v>
      </c>
      <c r="S8" s="72" t="s">
        <v>88</v>
      </c>
      <c r="T8" s="65">
        <v>0.29166666666666669</v>
      </c>
      <c r="U8" s="65">
        <v>0.33333333333333331</v>
      </c>
      <c r="V8" s="66">
        <f t="shared" ref="V8:V18" si="7">IF(S8="sim",U8-T8,0)</f>
        <v>4.166666666666663E-2</v>
      </c>
      <c r="W8" s="73">
        <f t="shared" ref="W8:W18" si="8">G8+L8+Q8+V8</f>
        <v>0.12499999999999989</v>
      </c>
    </row>
    <row r="9" spans="1:23" x14ac:dyDescent="0.25">
      <c r="A9" s="80">
        <v>3</v>
      </c>
      <c r="B9" s="80" t="str">
        <f>Cronograma!B12</f>
        <v>Noções Básicas de Desenvolvimento de Sistemas</v>
      </c>
      <c r="C9" s="98"/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72">
        <f t="shared" si="2"/>
        <v>43252</v>
      </c>
      <c r="I9" s="72" t="s">
        <v>87</v>
      </c>
      <c r="J9" s="65">
        <v>0.29166666666666669</v>
      </c>
      <c r="K9" s="65">
        <v>0.33333333333333331</v>
      </c>
      <c r="L9" s="66">
        <f t="shared" si="3"/>
        <v>0</v>
      </c>
      <c r="M9" s="69">
        <f t="shared" si="4"/>
        <v>43258</v>
      </c>
      <c r="N9" s="70" t="s">
        <v>88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72" t="s">
        <v>88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80">
        <v>4</v>
      </c>
      <c r="B10" s="80" t="str">
        <f>Cronograma!B13</f>
        <v>Noções de Bancos de Dados</v>
      </c>
      <c r="C10" s="98"/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72">
        <f t="shared" si="2"/>
        <v>43253</v>
      </c>
      <c r="I10" s="72" t="s">
        <v>87</v>
      </c>
      <c r="J10" s="65">
        <v>0.29166666666666669</v>
      </c>
      <c r="K10" s="65">
        <v>0.33333333333333331</v>
      </c>
      <c r="L10" s="66">
        <f t="shared" si="3"/>
        <v>0</v>
      </c>
      <c r="M10" s="69">
        <f t="shared" si="4"/>
        <v>43259</v>
      </c>
      <c r="N10" s="70" t="s">
        <v>88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72" t="s">
        <v>88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81">
        <v>5</v>
      </c>
      <c r="B11" s="81" t="str">
        <f>Cronograma!B14</f>
        <v>Linguagens de Programação</v>
      </c>
      <c r="C11" s="98"/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72">
        <f t="shared" si="2"/>
        <v>43254</v>
      </c>
      <c r="I11" s="72" t="s">
        <v>87</v>
      </c>
      <c r="J11" s="65">
        <v>0.29166666666666669</v>
      </c>
      <c r="K11" s="65">
        <v>0.33333333333333331</v>
      </c>
      <c r="L11" s="66">
        <f t="shared" si="3"/>
        <v>0</v>
      </c>
      <c r="M11" s="69">
        <f t="shared" si="4"/>
        <v>43260</v>
      </c>
      <c r="N11" s="70" t="s">
        <v>88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72" t="s">
        <v>88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80">
        <v>6</v>
      </c>
      <c r="B12" s="80" t="str">
        <f>Cronograma!B15</f>
        <v>Redes de Computadores e Sistemas Operacionais</v>
      </c>
      <c r="C12" s="98"/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72">
        <f t="shared" si="2"/>
        <v>43255</v>
      </c>
      <c r="I12" s="72" t="s">
        <v>87</v>
      </c>
      <c r="J12" s="65">
        <v>0.29166666666666669</v>
      </c>
      <c r="K12" s="65">
        <v>0.33333333333333331</v>
      </c>
      <c r="L12" s="66">
        <f t="shared" si="3"/>
        <v>0</v>
      </c>
      <c r="M12" s="69">
        <f t="shared" si="4"/>
        <v>43261</v>
      </c>
      <c r="N12" s="70" t="s">
        <v>88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72" t="s">
        <v>88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80">
        <v>7</v>
      </c>
      <c r="B13" s="80" t="s">
        <v>104</v>
      </c>
      <c r="C13" s="98"/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72">
        <f t="shared" si="2"/>
        <v>43256</v>
      </c>
      <c r="I13" s="72" t="s">
        <v>87</v>
      </c>
      <c r="J13" s="65">
        <v>0.29166666666666669</v>
      </c>
      <c r="K13" s="65">
        <v>0.33333333333333331</v>
      </c>
      <c r="L13" s="66">
        <f t="shared" si="3"/>
        <v>0</v>
      </c>
      <c r="M13" s="69">
        <f t="shared" si="4"/>
        <v>43262</v>
      </c>
      <c r="N13" s="70" t="s">
        <v>88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72" t="s">
        <v>88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80">
        <v>8</v>
      </c>
      <c r="B14" s="80" t="s">
        <v>105</v>
      </c>
      <c r="C14" s="98"/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72">
        <f t="shared" si="2"/>
        <v>43257</v>
      </c>
      <c r="I14" s="72" t="s">
        <v>87</v>
      </c>
      <c r="J14" s="65">
        <v>0.29166666666666669</v>
      </c>
      <c r="K14" s="65">
        <v>0.33333333333333331</v>
      </c>
      <c r="L14" s="66">
        <f t="shared" si="3"/>
        <v>0</v>
      </c>
      <c r="M14" s="69">
        <f t="shared" si="4"/>
        <v>43263</v>
      </c>
      <c r="N14" s="70" t="s">
        <v>88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72" t="s">
        <v>88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8"/>
      <c r="B15" s="78"/>
      <c r="C15" s="98"/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72">
        <f t="shared" si="2"/>
        <v>43258</v>
      </c>
      <c r="I15" s="72" t="s">
        <v>87</v>
      </c>
      <c r="J15" s="65">
        <v>0.29166666666666669</v>
      </c>
      <c r="K15" s="65">
        <v>0.33333333333333331</v>
      </c>
      <c r="L15" s="66">
        <f t="shared" si="3"/>
        <v>0</v>
      </c>
      <c r="M15" s="69">
        <f t="shared" si="4"/>
        <v>43264</v>
      </c>
      <c r="N15" s="70" t="s">
        <v>88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72" t="s">
        <v>88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x14ac:dyDescent="0.25">
      <c r="A16" s="78"/>
      <c r="B16" s="78"/>
      <c r="C16" s="98"/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72">
        <f t="shared" si="2"/>
        <v>43259</v>
      </c>
      <c r="I16" s="72" t="s">
        <v>87</v>
      </c>
      <c r="J16" s="65">
        <v>0.29166666666666669</v>
      </c>
      <c r="K16" s="65">
        <v>0.33333333333333331</v>
      </c>
      <c r="L16" s="66">
        <f t="shared" si="3"/>
        <v>0</v>
      </c>
      <c r="M16" s="69">
        <f t="shared" si="4"/>
        <v>43265</v>
      </c>
      <c r="N16" s="70" t="s">
        <v>88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72" t="s">
        <v>88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79"/>
      <c r="B17" s="79"/>
      <c r="C17" s="98"/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72">
        <f t="shared" si="2"/>
        <v>43260</v>
      </c>
      <c r="I17" s="72" t="s">
        <v>87</v>
      </c>
      <c r="J17" s="65">
        <v>0.29166666666666669</v>
      </c>
      <c r="K17" s="65">
        <v>0.33333333333333331</v>
      </c>
      <c r="L17" s="66">
        <f t="shared" si="3"/>
        <v>0</v>
      </c>
      <c r="M17" s="69">
        <f t="shared" si="4"/>
        <v>43266</v>
      </c>
      <c r="N17" s="70" t="s">
        <v>88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72" t="s">
        <v>88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15.75" thickBot="1" x14ac:dyDescent="0.3">
      <c r="A18" s="1"/>
      <c r="B18" s="1"/>
      <c r="C18" s="99"/>
      <c r="D18" s="86">
        <v>43260</v>
      </c>
      <c r="E18" s="87">
        <v>0.29166666666666669</v>
      </c>
      <c r="F18" s="87">
        <v>0.33333333333333331</v>
      </c>
      <c r="G18" s="85">
        <f t="shared" si="1"/>
        <v>4.166666666666663E-2</v>
      </c>
      <c r="H18" s="88">
        <f t="shared" si="2"/>
        <v>43261</v>
      </c>
      <c r="I18" s="88" t="s">
        <v>87</v>
      </c>
      <c r="J18" s="87">
        <v>0.29166666666666669</v>
      </c>
      <c r="K18" s="87">
        <v>0.33333333333333331</v>
      </c>
      <c r="L18" s="85">
        <f t="shared" si="3"/>
        <v>0</v>
      </c>
      <c r="M18" s="89">
        <f t="shared" si="4"/>
        <v>43267</v>
      </c>
      <c r="N18" s="90" t="s">
        <v>88</v>
      </c>
      <c r="O18" s="91">
        <v>0.29166666666666669</v>
      </c>
      <c r="P18" s="91">
        <v>0.33333333333333331</v>
      </c>
      <c r="Q18" s="85">
        <f t="shared" si="5"/>
        <v>4.166666666666663E-2</v>
      </c>
      <c r="R18" s="88">
        <f t="shared" si="6"/>
        <v>43275</v>
      </c>
      <c r="S18" s="88" t="s">
        <v>88</v>
      </c>
      <c r="T18" s="87">
        <v>0.29166666666666669</v>
      </c>
      <c r="U18" s="87">
        <v>0.33333333333333331</v>
      </c>
      <c r="V18" s="85">
        <f t="shared" si="7"/>
        <v>4.166666666666663E-2</v>
      </c>
      <c r="W18" s="92">
        <f t="shared" si="8"/>
        <v>0.12499999999999989</v>
      </c>
    </row>
    <row r="19" spans="1:23" ht="15.75" thickBot="1" x14ac:dyDescent="0.3">
      <c r="C19" s="125" t="s">
        <v>89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</row>
    <row r="20" spans="1:23" x14ac:dyDescent="0.25"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</row>
    <row r="21" spans="1:23" x14ac:dyDescent="0.25"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23" x14ac:dyDescent="0.25"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</row>
    <row r="23" spans="1:23" x14ac:dyDescent="0.2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</row>
    <row r="24" spans="1:23" ht="15.75" thickBot="1" x14ac:dyDescent="0.3"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</row>
  </sheetData>
  <sheetProtection algorithmName="SHA-512" hashValue="4tgIqBXBE07oegr1jPqgAviTYZSD7lnquBf+lxpo1/MZnDLAIDq0+ZIkjO4JSRLCYhIOLbbMIFaE6qINmN+nCg==" saltValue="TT0jkXWaE8EoH/wopqiGEQ==" spinCount="100000" sheet="1" objects="1" scenarios="1" selectLockedCells="1"/>
  <mergeCells count="2">
    <mergeCell ref="C19:Q19"/>
    <mergeCell ref="C20:Q24"/>
  </mergeCells>
  <dataValidations disablePrompts="1" count="1">
    <dataValidation type="list" allowBlank="1" showInputMessage="1" showErrorMessage="1" sqref="S7:S18 I7:I18 N7:N18" xr:uid="{00000000-0002-0000-0800-000000000000}">
      <formula1>"Sim, Não"</formula1>
    </dataValidation>
  </dataValidations>
  <hyperlinks>
    <hyperlink ref="A12:B12" location="'D6'!B12" display="'D6'!B12" xr:uid="{1529232D-DEA1-412B-AC43-162AF6C1B400}"/>
    <hyperlink ref="A11:B11" location="'D5'!B11" display="'D5'!B11" xr:uid="{79D47CB8-254B-4524-A91C-1FD0027D6412}"/>
    <hyperlink ref="A10:B10" location="'D4'!B10" display="'D4'!B10" xr:uid="{A74E576B-42B3-4F1D-849C-B0BF17F259A5}"/>
    <hyperlink ref="A9:B9" location="'D3'!B9" display="'D3'!B9" xr:uid="{F0172854-C9A3-41EF-B2B7-B17BEEBC1659}"/>
    <hyperlink ref="A7:B7" location="'D1'!B7" display="'D1'!B7" xr:uid="{63FA35DB-99B0-4699-ACB4-FD1CE6780AA7}"/>
    <hyperlink ref="A8:B8" location="'D2'!B8" display="'D2'!B8" xr:uid="{4221DAB4-37BD-4630-B251-94CF2560A2A1}"/>
    <hyperlink ref="B12" location="'Redes de Comp. e Sistemas Opera'!A1" display="'Redes de Comp. e Sistemas Opera'!A1" xr:uid="{A14E5FB9-6250-43C2-AEC9-A7188697DC5C}"/>
    <hyperlink ref="B11" location="'Linguagens de Programação'!A1" display="'Linguagens de Programação'!A1" xr:uid="{CDC18EF1-2621-4283-8B41-AEA696981079}"/>
    <hyperlink ref="B10" location="'Noções de Bancos de Dados'!A1" display="'Noções de Bancos de Dados'!A1" xr:uid="{16AF3558-BA4C-425E-957C-D5143F94E85E}"/>
    <hyperlink ref="B9" location="'Noções Bási. de Desen. de Siste'!A1" display="'Noções Bási. de Desen. de Siste'!A1" xr:uid="{F8749BC7-5703-465B-9993-61F6769F7BD5}"/>
    <hyperlink ref="B8" location="'Fundamentos de Computação'!A1" display="'Fundamentos de Computação'!A1" xr:uid="{88BFD29B-122D-45DA-BA73-E6AE82820B5D}"/>
    <hyperlink ref="B7" location="'Conhecimentos Gerais '!A1" display="'Conhecimentos Gerais '!A1" xr:uid="{01F0EB3C-594D-4243-8987-AC159F7179D4}"/>
    <hyperlink ref="B13" location="'Segurança da Informação'!A1" display="Segurança da Informação" xr:uid="{25F2D216-F077-45A7-83C3-DD3C98187D63}"/>
    <hyperlink ref="B14" location="'Noç. sobre Unid. de Armazena'!A1" display="Noções Sobre Unidades de Armazenamento de Dados" xr:uid="{DB0AB0EF-8005-4D14-A17C-477463D233C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Capa</vt:lpstr>
      <vt:lpstr>Informações l Concurso</vt:lpstr>
      <vt:lpstr>Cronograma</vt:lpstr>
      <vt:lpstr>Quadro de horários</vt:lpstr>
      <vt:lpstr>Conhecimentos Gerais </vt:lpstr>
      <vt:lpstr>Fundamentos de Computação</vt:lpstr>
      <vt:lpstr>Noções Bási. de Desen. de Siste</vt:lpstr>
      <vt:lpstr>Noções de Bancos de Dados</vt:lpstr>
      <vt:lpstr>Linguagens de Programação</vt:lpstr>
      <vt:lpstr>Redes de Comp. e Sistemas Opera</vt:lpstr>
      <vt:lpstr>Segurança da Informação</vt:lpstr>
      <vt:lpstr>Noç. sobre Unid. de Armazena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2019-11-21T13:53:57Z</dcterms:modified>
</cp:coreProperties>
</file>